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filterPrivacy="1" codeName="ThisWorkbook" defaultThemeVersion="166925"/>
  <xr:revisionPtr revIDLastSave="0" documentId="13_ncr:1_{D8421FA2-7CB1-41BF-AC61-4F482A91CE28}" xr6:coauthVersionLast="36" xr6:coauthVersionMax="47" xr10:uidLastSave="{00000000-0000-0000-0000-000000000000}"/>
  <workbookProtection workbookAlgorithmName="SHA-512" workbookHashValue="5fTi8oBF3r9XvHkI8EARSncG5+ylDBa7KGX5fa1sPCpZ3yeoRhgmfOh/6yGSywZq7/0LqmKTEVu958CNM/2qOg==" workbookSaltValue="C7/4vOcGMTmgxQ/tR6zzCw==" workbookSpinCount="100000" lockStructure="1"/>
  <bookViews>
    <workbookView xWindow="0" yWindow="0" windowWidth="28800" windowHeight="11625" xr2:uid="{C8789AA4-AE23-4783-BFE9-8D190E0D6379}"/>
  </bookViews>
  <sheets>
    <sheet name="Info" sheetId="6" r:id="rId1"/>
    <sheet name="Données Générales" sheetId="2" r:id="rId2"/>
    <sheet name="Liste Soumissionnaires valides" sheetId="3" r:id="rId3"/>
    <sheet name="Param Application" sheetId="5" state="hidden" r:id="rId4"/>
  </sheets>
  <definedNames>
    <definedName name="_xlnm._FilterDatabase" localSheetId="1" hidden="1">'Données Générales'!$A$1:$F$109</definedName>
    <definedName name="_xlnm._FilterDatabase" localSheetId="2" hidden="1">'Liste Soumissionnaires valides'!$A$18:$BZ$18</definedName>
    <definedName name="Const_Arrondi">'Données Générales'!$C$5</definedName>
    <definedName name="Const_CritManTooHigh">'Param Application'!$I$10</definedName>
    <definedName name="Const_CritManTooSmall">'Param Application'!#REF!</definedName>
    <definedName name="Const_Escalier3">'Param Application'!$I$6</definedName>
    <definedName name="Const_Escalier4">'Param Application'!$I$7</definedName>
    <definedName name="Const_Manuel">'Param Application'!$I$9</definedName>
    <definedName name="Const_Max">'Param Application'!$I$4</definedName>
    <definedName name="Const_Min">'Param Application'!$I$3</definedName>
    <definedName name="Const_NA">'Param Application'!$I$2</definedName>
    <definedName name="Const_PasCrit">'Param Application'!$I$5</definedName>
    <definedName name="Const_PlanIncl">'Param Application'!$I$8</definedName>
    <definedName name="Crit05_Max">'Liste Soumissionnaires valides'!$K$36</definedName>
    <definedName name="Crit05_min">'Liste Soumissionnaires valides'!$K$35</definedName>
    <definedName name="Crit06_Max">'Liste Soumissionnaires valides'!$L$36</definedName>
    <definedName name="Crit06_min">'Liste Soumissionnaires valides'!$L$35</definedName>
    <definedName name="Crit07_Max">'Liste Soumissionnaires valides'!$M$36</definedName>
    <definedName name="Crit07_min">'Liste Soumissionnaires valides'!$M$35</definedName>
    <definedName name="Crit08_Max">'Liste Soumissionnaires valides'!$N$36</definedName>
    <definedName name="Crit08_min">'Liste Soumissionnaires valides'!$N$35</definedName>
    <definedName name="Crit09_Max">'Liste Soumissionnaires valides'!$O$36</definedName>
    <definedName name="Crit09_min">'Liste Soumissionnaires valides'!$O$35</definedName>
    <definedName name="DistExpl_Max">'Liste Soumissionnaires valides'!$H$36</definedName>
    <definedName name="DistExpl_min">'Liste Soumissionnaires valides'!$H$35</definedName>
    <definedName name="DistParc_Max">'Liste Soumissionnaires valides'!$G$36</definedName>
    <definedName name="DistParc_min">'Liste Soumissionnaires valides'!$G$35</definedName>
    <definedName name="_xlnm.Print_Titles" localSheetId="1">'Données Générales'!$1:$1</definedName>
    <definedName name="_xlnm.Print_Titles" localSheetId="2">'Liste Soumissionnaires valides'!$A:$B,'Liste Soumissionnaires valides'!$10:$18</definedName>
    <definedName name="List_Type_Critères">Tableau1[Type de critères]</definedName>
    <definedName name="List_Type_Critères_Détails">Tableau1[]</definedName>
    <definedName name="List_Type_Critères_Détails_Par_Nom">Tableau1[[Type de critères]:[Texte Pts Limite 2]]</definedName>
    <definedName name="Param_Contenance">'Liste Soumissionnaires valides'!$B$7</definedName>
    <definedName name="Param_DLimS">'Liste Soumissionnaires valides'!$B$9</definedName>
    <definedName name="Param_SMaxR">'Données Générales'!$C$4</definedName>
    <definedName name="Param_SminR">'Données Générales'!$C$3</definedName>
    <definedName name="PctSPublicApr_Max">'Liste Soumissionnaires valides'!$J$36</definedName>
    <definedName name="PctSPublicApr_Max2">'Liste Soumissionnaires valides'!#REF!</definedName>
    <definedName name="PctSPublicApr_min">'Liste Soumissionnaires valides'!$J$35</definedName>
    <definedName name="PctSPublicApr_min2">'Liste Soumissionnaires valides'!#REF!</definedName>
    <definedName name="PctSPublicAvt_Max">'Liste Soumissionnaires valides'!$I$36</definedName>
    <definedName name="PctSPublicAvt_min">'Liste Soumissionnaires valides'!$I$35</definedName>
    <definedName name="SAU_Max">'Liste Soumissionnaires valides'!$E$36</definedName>
    <definedName name="SAU_min">'Liste Soumissionnaires valides'!$E$35</definedName>
    <definedName name="ScoreTotal_Max">'Liste Soumissionnaires valides'!$BY$36</definedName>
    <definedName name="SPublicAvt_Max">'Liste Soumissionnaires valides'!$F$36</definedName>
    <definedName name="SPublicAvt_min">'Liste Soumissionnaires valides'!$F$35</definedName>
    <definedName name="Tbl_Crit01">'Données Générales'!$A$9:$C$15</definedName>
    <definedName name="Tbl_Crit02.01">'Données Générales'!$A$19:$C$25</definedName>
    <definedName name="Tbl_Crit02.02">'Données Générales'!$A$27:$C$33</definedName>
    <definedName name="Tbl_Crit03.01">'Données Générales'!$A$37:$C$43</definedName>
    <definedName name="Tbl_Crit03.02">'Données Générales'!$A$45:$C$51</definedName>
    <definedName name="Tbl_Crit04.01.01">'Données Générales'!$A$56:$C$62</definedName>
    <definedName name="Tbl_Crit04.01.02">'Données Générales'!$A$64:$C$70</definedName>
    <definedName name="Tbl_Crit04.01.03">'Données Générales'!$A$72:$C$78</definedName>
    <definedName name="Tbl_Crit04.02">'Données Générales'!$A$80:$C$86</definedName>
    <definedName name="Tbl_Crit05">'Données Générales'!$A$90:$C$98</definedName>
    <definedName name="Tbl_Crit06">'Données Générales'!$A$101:$C$109</definedName>
    <definedName name="Tbl_Crit07">'Données Générales'!$A$112:$C$120</definedName>
    <definedName name="Tbl_Crit08">'Données Générales'!$A$123:$C$131</definedName>
    <definedName name="Tbl_Crit09">'Données Générales'!$A$134:$C$142</definedName>
    <definedName name="_xlnm.Print_Area" localSheetId="1">'Données Générales'!$A$1:$E$144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U11" i="3" l="1"/>
  <c r="F97" i="2"/>
  <c r="BS18" i="3"/>
  <c r="BT18" i="3" s="1"/>
  <c r="BS17" i="3"/>
  <c r="BS16" i="3"/>
  <c r="BS15" i="3"/>
  <c r="BS14" i="3"/>
  <c r="BS13" i="3"/>
  <c r="BS11" i="3"/>
  <c r="BX11" i="3" s="1"/>
  <c r="BM18" i="3"/>
  <c r="BN18" i="3" s="1"/>
  <c r="N18" i="3"/>
  <c r="BM17" i="3"/>
  <c r="BM16" i="3"/>
  <c r="BM15" i="3"/>
  <c r="BM14" i="3"/>
  <c r="BM13" i="3"/>
  <c r="BM11" i="3"/>
  <c r="BR11" i="3" s="1"/>
  <c r="F141" i="2"/>
  <c r="F139" i="2"/>
  <c r="F130" i="2"/>
  <c r="F128" i="2"/>
  <c r="F108" i="2"/>
  <c r="F106" i="2"/>
  <c r="F119" i="2"/>
  <c r="F117" i="2"/>
  <c r="AU18" i="3"/>
  <c r="AV18" i="3" s="1"/>
  <c r="BA18" i="3"/>
  <c r="BB18" i="3" s="1"/>
  <c r="BG18" i="3"/>
  <c r="BH18" i="3" s="1"/>
  <c r="BG17" i="3"/>
  <c r="BG16" i="3"/>
  <c r="BG15" i="3"/>
  <c r="BG14" i="3"/>
  <c r="BG13" i="3"/>
  <c r="BG11" i="3"/>
  <c r="BL11" i="3" s="1"/>
  <c r="B141" i="2"/>
  <c r="B139" i="2"/>
  <c r="B137" i="2"/>
  <c r="C136" i="2"/>
  <c r="BS12" i="3" s="1"/>
  <c r="E134" i="2"/>
  <c r="B130" i="2"/>
  <c r="B128" i="2"/>
  <c r="B126" i="2"/>
  <c r="C125" i="2"/>
  <c r="BM12" i="3" s="1"/>
  <c r="E123" i="2"/>
  <c r="B119" i="2"/>
  <c r="B117" i="2"/>
  <c r="B115" i="2"/>
  <c r="C114" i="2"/>
  <c r="BL16" i="3" s="1"/>
  <c r="E112" i="2"/>
  <c r="P19" i="3" a="1"/>
  <c r="P19" i="3" s="1"/>
  <c r="O36" i="3" s="1" a="1"/>
  <c r="O36" i="3" s="1"/>
  <c r="C103" i="2"/>
  <c r="BA17" i="3"/>
  <c r="BA16" i="3"/>
  <c r="BA13" i="3"/>
  <c r="BA15" i="3"/>
  <c r="BA14" i="3"/>
  <c r="BA11" i="3"/>
  <c r="B108" i="2"/>
  <c r="B106" i="2"/>
  <c r="B104" i="2"/>
  <c r="E101" i="2"/>
  <c r="AU14" i="3"/>
  <c r="B93" i="2"/>
  <c r="O18" i="3"/>
  <c r="M18" i="3"/>
  <c r="L18" i="3"/>
  <c r="K18" i="3"/>
  <c r="T11" i="3"/>
  <c r="AU17" i="3"/>
  <c r="AU16" i="3"/>
  <c r="AU15" i="3"/>
  <c r="AU13" i="3"/>
  <c r="AR17" i="3"/>
  <c r="AR16" i="3"/>
  <c r="AR15" i="3"/>
  <c r="AR14" i="3"/>
  <c r="AR13" i="3"/>
  <c r="AR11" i="3"/>
  <c r="AT11" i="3" s="1"/>
  <c r="C81" i="2"/>
  <c r="AR12" i="3" s="1"/>
  <c r="AI17" i="3"/>
  <c r="AI16" i="3"/>
  <c r="AI15" i="3"/>
  <c r="AI14" i="3"/>
  <c r="AI13" i="3"/>
  <c r="AL17" i="3"/>
  <c r="AL16" i="3"/>
  <c r="AL15" i="3"/>
  <c r="AL14" i="3"/>
  <c r="AL13" i="3"/>
  <c r="AO17" i="3"/>
  <c r="AO16" i="3"/>
  <c r="AO15" i="3"/>
  <c r="AO14" i="3"/>
  <c r="AO13" i="3"/>
  <c r="AO11" i="3"/>
  <c r="AQ11" i="3" s="1"/>
  <c r="AL11" i="3"/>
  <c r="AN11" i="3" s="1"/>
  <c r="AI11" i="3"/>
  <c r="AK11" i="3" s="1"/>
  <c r="AM19" i="3" a="1"/>
  <c r="AM19" i="3" s="1"/>
  <c r="AM36" i="3" s="1"/>
  <c r="AJ19" i="3" a="1"/>
  <c r="AJ19" i="3" s="1"/>
  <c r="AJ35" i="3" s="1"/>
  <c r="X19" i="3" a="1"/>
  <c r="X19" i="3" s="1"/>
  <c r="AG19" i="3" a="1"/>
  <c r="AG19" i="3" s="1"/>
  <c r="AG36" i="3" s="1"/>
  <c r="AD19" i="3" a="1"/>
  <c r="AD19" i="3" s="1"/>
  <c r="AD36" i="3" s="1"/>
  <c r="AA19" i="3" a="1"/>
  <c r="AA19" i="3" s="1"/>
  <c r="AA35" i="3" s="1"/>
  <c r="L35" i="3" l="1" a="1"/>
  <c r="L35" i="3" s="1"/>
  <c r="H36" i="3" a="1"/>
  <c r="H36" i="3" s="1"/>
  <c r="E35" i="3" a="1"/>
  <c r="E35" i="3" s="1"/>
  <c r="M35" i="3" a="1"/>
  <c r="M35" i="3" s="1"/>
  <c r="BH14" i="3" s="1"/>
  <c r="BI14" i="3" s="1"/>
  <c r="N35" i="3" a="1"/>
  <c r="N35" i="3" s="1"/>
  <c r="G35" i="3" a="1"/>
  <c r="G35" i="3" s="1"/>
  <c r="O35" i="3" a="1"/>
  <c r="O35" i="3" s="1"/>
  <c r="BT14" i="3" s="1"/>
  <c r="K36" i="3" a="1"/>
  <c r="K36" i="3" s="1"/>
  <c r="L36" i="3" a="1"/>
  <c r="L36" i="3" s="1"/>
  <c r="F35" i="3" a="1"/>
  <c r="F35" i="3" s="1"/>
  <c r="E36" i="3" a="1"/>
  <c r="E36" i="3" s="1"/>
  <c r="M36" i="3" a="1"/>
  <c r="M36" i="3" s="1"/>
  <c r="BH16" i="3" s="1"/>
  <c r="F36" i="3" a="1"/>
  <c r="F36" i="3" s="1"/>
  <c r="N36" i="3" a="1"/>
  <c r="N36" i="3" s="1"/>
  <c r="BN16" i="3" s="1"/>
  <c r="BP16" i="3" s="1"/>
  <c r="H35" i="3" a="1"/>
  <c r="H35" i="3" s="1"/>
  <c r="K35" i="3" a="1"/>
  <c r="K35" i="3" s="1"/>
  <c r="G36" i="3" a="1"/>
  <c r="G36" i="3" s="1"/>
  <c r="C36" i="3" a="1"/>
  <c r="C36" i="3" s="1"/>
  <c r="C35" i="3" a="1"/>
  <c r="C35" i="3" s="1"/>
  <c r="BR16" i="3"/>
  <c r="C92" i="2"/>
  <c r="AZ16" i="3" s="1"/>
  <c r="B95" i="2"/>
  <c r="E90" i="2"/>
  <c r="F95" i="2"/>
  <c r="B97" i="2"/>
  <c r="BT19" i="3" a="1"/>
  <c r="BT19" i="3" s="1"/>
  <c r="BX16" i="3"/>
  <c r="BU11" i="3"/>
  <c r="BN19" i="3" a="1"/>
  <c r="BN19" i="3" s="1"/>
  <c r="BV11" i="3"/>
  <c r="BW11" i="3"/>
  <c r="BO11" i="3"/>
  <c r="BP11" i="3"/>
  <c r="BQ11" i="3"/>
  <c r="BH19" i="3" a="1"/>
  <c r="BH19" i="3" s="1"/>
  <c r="BG12" i="3"/>
  <c r="BI11" i="3"/>
  <c r="BT16" i="3"/>
  <c r="BW16" i="3" s="1"/>
  <c r="BJ11" i="3"/>
  <c r="BK11" i="3"/>
  <c r="AV19" i="3" a="1"/>
  <c r="AV19" i="3" s="1"/>
  <c r="D19" i="3" a="1"/>
  <c r="D19" i="3" s="1"/>
  <c r="D35" i="3" s="1" a="1"/>
  <c r="D35" i="3" s="1"/>
  <c r="J19" i="3" a="1"/>
  <c r="J19" i="3" s="1"/>
  <c r="J35" i="3" s="1" a="1"/>
  <c r="J35" i="3" s="1"/>
  <c r="BB19" i="3" a="1"/>
  <c r="BB19" i="3" s="1"/>
  <c r="I19" i="3" a="1"/>
  <c r="I19" i="3" s="1"/>
  <c r="I36" i="3" s="1" a="1"/>
  <c r="I36" i="3" s="1"/>
  <c r="BE11" i="3"/>
  <c r="AY11" i="3"/>
  <c r="X36" i="3"/>
  <c r="BA12" i="3"/>
  <c r="BF16" i="3"/>
  <c r="BF11" i="3"/>
  <c r="BC11" i="3"/>
  <c r="BD11" i="3"/>
  <c r="AZ11" i="3"/>
  <c r="AX11" i="3"/>
  <c r="AW11" i="3"/>
  <c r="AG35" i="3"/>
  <c r="AJ36" i="3"/>
  <c r="X35" i="3"/>
  <c r="AM35" i="3"/>
  <c r="AD35" i="3"/>
  <c r="AA36" i="3"/>
  <c r="BN35" i="3" l="1"/>
  <c r="D36" i="3" a="1"/>
  <c r="D36" i="3" s="1"/>
  <c r="J36" i="3" a="1"/>
  <c r="J36" i="3" s="1"/>
  <c r="I35" i="3" a="1"/>
  <c r="I35" i="3" s="1"/>
  <c r="U19" i="3" a="1"/>
  <c r="U19" i="3" s="1"/>
  <c r="U36" i="3" s="1"/>
  <c r="AU12" i="3"/>
  <c r="BU16" i="3"/>
  <c r="BV16" i="3"/>
  <c r="BN14" i="3"/>
  <c r="BN36" i="3"/>
  <c r="BR19" i="3" a="1"/>
  <c r="BR19" i="3" s="1"/>
  <c r="BR36" i="3" s="1"/>
  <c r="BO16" i="3"/>
  <c r="BB14" i="3"/>
  <c r="BD14" i="3" s="1"/>
  <c r="BQ16" i="3"/>
  <c r="BK14" i="3"/>
  <c r="BH35" i="3"/>
  <c r="BH36" i="3"/>
  <c r="BL19" i="3" a="1"/>
  <c r="BL19" i="3" s="1"/>
  <c r="BJ14" i="3"/>
  <c r="BB16" i="3"/>
  <c r="BE16" i="3" s="1"/>
  <c r="AZ19" i="3" a="1"/>
  <c r="AZ19" i="3" s="1"/>
  <c r="BB36" i="3"/>
  <c r="BF19" i="3" a="1"/>
  <c r="BF19" i="3" s="1"/>
  <c r="BB35" i="3"/>
  <c r="AV14" i="3" a="1"/>
  <c r="AV14" i="3" s="1"/>
  <c r="AY14" i="3" s="1"/>
  <c r="AV16" i="3" a="1"/>
  <c r="AV16" i="3" s="1"/>
  <c r="AY16" i="3" s="1"/>
  <c r="AS19" i="3" a="1"/>
  <c r="AS19" i="3" s="1"/>
  <c r="AP19" i="3" a="1"/>
  <c r="AP19" i="3" s="1"/>
  <c r="C73" i="2"/>
  <c r="AO12" i="3" s="1"/>
  <c r="C65" i="2"/>
  <c r="AL12" i="3" s="1"/>
  <c r="C57" i="2"/>
  <c r="AI12" i="3" s="1"/>
  <c r="AF14" i="3"/>
  <c r="AF16" i="3"/>
  <c r="AF15" i="3"/>
  <c r="AC17" i="3"/>
  <c r="AC16" i="3"/>
  <c r="AC15" i="3"/>
  <c r="AC14" i="3"/>
  <c r="AF17" i="3"/>
  <c r="AF13" i="3"/>
  <c r="AF11" i="3"/>
  <c r="AC11" i="3"/>
  <c r="AE11" i="3" s="1"/>
  <c r="AC13" i="3"/>
  <c r="Z11" i="3"/>
  <c r="AB11" i="3" s="1"/>
  <c r="Z17" i="3"/>
  <c r="Z15" i="3"/>
  <c r="Z13" i="3"/>
  <c r="W11" i="3"/>
  <c r="Y11" i="3" s="1"/>
  <c r="W17" i="3"/>
  <c r="W15" i="3"/>
  <c r="W13" i="3"/>
  <c r="T17" i="3"/>
  <c r="T16" i="3"/>
  <c r="V16" i="3" s="1"/>
  <c r="T15" i="3"/>
  <c r="T14" i="3"/>
  <c r="V14" i="3" s="1"/>
  <c r="T13" i="3"/>
  <c r="V11" i="3"/>
  <c r="AY19" i="3" l="1" a="1"/>
  <c r="AY19" i="3" s="1"/>
  <c r="BE14" i="3"/>
  <c r="U35" i="3"/>
  <c r="BR35" i="3"/>
  <c r="BU14" i="3"/>
  <c r="BW14" i="3"/>
  <c r="BW19" i="3" s="1" a="1"/>
  <c r="BW19" i="3" s="1"/>
  <c r="BV14" i="3"/>
  <c r="BC14" i="3"/>
  <c r="BP14" i="3"/>
  <c r="BP19" i="3" s="1" a="1"/>
  <c r="BP19" i="3" s="1"/>
  <c r="BO14" i="3"/>
  <c r="BO19" i="3" s="1" a="1"/>
  <c r="BO19" i="3" s="1"/>
  <c r="BQ14" i="3"/>
  <c r="BQ19" i="3" s="1" a="1"/>
  <c r="BQ19" i="3" s="1"/>
  <c r="BF36" i="3"/>
  <c r="BL36" i="3"/>
  <c r="BL35" i="3"/>
  <c r="BC16" i="3"/>
  <c r="BD16" i="3"/>
  <c r="BD19" i="3" s="1" a="1"/>
  <c r="BD19" i="3" s="1"/>
  <c r="BD36" i="3" s="1"/>
  <c r="BK16" i="3"/>
  <c r="BK19" i="3" s="1" a="1"/>
  <c r="BK19" i="3" s="1"/>
  <c r="BI16" i="3"/>
  <c r="BI19" i="3" s="1" a="1"/>
  <c r="BI19" i="3" s="1"/>
  <c r="BJ16" i="3"/>
  <c r="BJ19" i="3" s="1" a="1"/>
  <c r="BJ19" i="3" s="1"/>
  <c r="AX14" i="3"/>
  <c r="AW16" i="3"/>
  <c r="AW14" i="3"/>
  <c r="AX16" i="3"/>
  <c r="BF35" i="3"/>
  <c r="V19" i="3" a="1"/>
  <c r="V19" i="3" s="1"/>
  <c r="T19" i="3" s="1" a="1"/>
  <c r="T19" i="3" s="1"/>
  <c r="AU19" i="3" a="1"/>
  <c r="AU19" i="3" s="1"/>
  <c r="AZ36" i="3"/>
  <c r="AZ35" i="3"/>
  <c r="AH11" i="3"/>
  <c r="AV36" i="3"/>
  <c r="AV35" i="3"/>
  <c r="AP36" i="3"/>
  <c r="AP35" i="3"/>
  <c r="AS36" i="3"/>
  <c r="AS35" i="3"/>
  <c r="BE19" i="3" l="1" a="1"/>
  <c r="BE19" i="3" s="1"/>
  <c r="BE35" i="3" s="1"/>
  <c r="BC19" i="3" a="1"/>
  <c r="BC19" i="3" s="1"/>
  <c r="BC35" i="3" s="1"/>
  <c r="BV19" i="3" a="1"/>
  <c r="BV19" i="3" s="1"/>
  <c r="BT35" i="3"/>
  <c r="BU19" i="3" a="1"/>
  <c r="BU19" i="3" s="1"/>
  <c r="BT36" i="3"/>
  <c r="BX19" i="3" a="1"/>
  <c r="BX19" i="3" s="1"/>
  <c r="BQ36" i="3"/>
  <c r="BQ35" i="3"/>
  <c r="BM19" i="3" a="1"/>
  <c r="BM19" i="3" s="1"/>
  <c r="BO35" i="3"/>
  <c r="BO36" i="3"/>
  <c r="BP35" i="3"/>
  <c r="BP36" i="3"/>
  <c r="BA19" i="3" a="1"/>
  <c r="BA19" i="3" s="1"/>
  <c r="BA36" i="3" s="1"/>
  <c r="BG19" i="3" a="1"/>
  <c r="BG19" i="3" s="1"/>
  <c r="BD35" i="3"/>
  <c r="BJ35" i="3"/>
  <c r="BJ36" i="3"/>
  <c r="BI35" i="3"/>
  <c r="BI36" i="3"/>
  <c r="BK35" i="3"/>
  <c r="BK36" i="3"/>
  <c r="AX19" i="3" a="1"/>
  <c r="AX19" i="3" s="1"/>
  <c r="AX35" i="3" s="1"/>
  <c r="AW19" i="3" a="1"/>
  <c r="AW19" i="3" s="1"/>
  <c r="AW35" i="3" s="1"/>
  <c r="AD16" i="3"/>
  <c r="AE16" i="3" s="1"/>
  <c r="AD14" i="3"/>
  <c r="AE14" i="3" s="1"/>
  <c r="AG14" i="3"/>
  <c r="AH14" i="3" s="1"/>
  <c r="AG16" i="3"/>
  <c r="AH16" i="3" s="1"/>
  <c r="AE19" i="3" l="1" a="1"/>
  <c r="AE19" i="3" s="1"/>
  <c r="AC19" i="3" s="1" a="1"/>
  <c r="AC19" i="3" s="1"/>
  <c r="BE36" i="3"/>
  <c r="AH19" i="3" a="1"/>
  <c r="AH19" i="3" s="1"/>
  <c r="AF19" i="3" s="1" a="1"/>
  <c r="AF19" i="3" s="1"/>
  <c r="BC36" i="3"/>
  <c r="BW36" i="3"/>
  <c r="BW35" i="3"/>
  <c r="BX36" i="3"/>
  <c r="BX35" i="3"/>
  <c r="BS19" i="3" a="1"/>
  <c r="BS19" i="3" s="1"/>
  <c r="BU35" i="3"/>
  <c r="BU36" i="3"/>
  <c r="BV35" i="3"/>
  <c r="BV36" i="3"/>
  <c r="BM35" i="3"/>
  <c r="BM36" i="3"/>
  <c r="BG35" i="3"/>
  <c r="BG36" i="3"/>
  <c r="AX36" i="3"/>
  <c r="AW36" i="3"/>
  <c r="BA35" i="3"/>
  <c r="V35" i="3"/>
  <c r="V36" i="3"/>
  <c r="F4" i="2"/>
  <c r="F3" i="2"/>
  <c r="C46" i="2"/>
  <c r="AF12" i="3" s="1"/>
  <c r="C38" i="2"/>
  <c r="AC12" i="3" s="1"/>
  <c r="C28" i="2"/>
  <c r="Z12" i="3" s="1"/>
  <c r="C20" i="2"/>
  <c r="W12" i="3" s="1"/>
  <c r="C10" i="2"/>
  <c r="T12" i="3" s="1"/>
  <c r="C32" i="2"/>
  <c r="Z16" i="3" s="1"/>
  <c r="AB16" i="3" s="1"/>
  <c r="C24" i="2"/>
  <c r="C30" i="2"/>
  <c r="Z14" i="3" s="1"/>
  <c r="C22" i="2"/>
  <c r="BS35" i="3" l="1"/>
  <c r="BS36" i="3"/>
  <c r="BY12" i="3"/>
  <c r="AH35" i="3"/>
  <c r="AH36" i="3"/>
  <c r="AE35" i="3"/>
  <c r="AE36" i="3"/>
  <c r="W16" i="3"/>
  <c r="Y16" i="3" s="1"/>
  <c r="W14" i="3"/>
  <c r="AB14" i="3"/>
  <c r="AB19" i="3" s="1" a="1"/>
  <c r="AB19" i="3" s="1"/>
  <c r="Z19" i="3" s="1" a="1"/>
  <c r="Z19" i="3" s="1"/>
  <c r="T36" i="3" l="1"/>
  <c r="T35" i="3"/>
  <c r="AF36" i="3"/>
  <c r="AF35" i="3"/>
  <c r="AC35" i="3"/>
  <c r="AC36" i="3"/>
  <c r="Y14" i="3"/>
  <c r="Y19" i="3" s="1" a="1"/>
  <c r="Y19" i="3" s="1"/>
  <c r="W19" i="3" s="1" a="1"/>
  <c r="W19" i="3" s="1"/>
  <c r="AM14" i="3"/>
  <c r="AN14" i="3" s="1"/>
  <c r="AJ14" i="3"/>
  <c r="AK14" i="3" s="1"/>
  <c r="AM16" i="3"/>
  <c r="AN16" i="3" s="1"/>
  <c r="AN19" i="3" l="1" a="1"/>
  <c r="AN19" i="3" s="1"/>
  <c r="AL19" i="3" s="1" a="1"/>
  <c r="AL19" i="3" s="1"/>
  <c r="AB36" i="3"/>
  <c r="AB35" i="3"/>
  <c r="AP14" i="3"/>
  <c r="AQ14" i="3" s="1"/>
  <c r="AP16" i="3"/>
  <c r="AQ16" i="3" s="1"/>
  <c r="AJ16" i="3"/>
  <c r="AK16" i="3" s="1"/>
  <c r="AK19" i="3" s="1" a="1"/>
  <c r="AK19" i="3" s="1"/>
  <c r="AQ19" i="3" l="1" a="1"/>
  <c r="AQ19" i="3" s="1"/>
  <c r="AO19" i="3" s="1" a="1"/>
  <c r="AO19" i="3" s="1"/>
  <c r="AI19" i="3" a="1"/>
  <c r="AI19" i="3" s="1"/>
  <c r="Z36" i="3"/>
  <c r="Z35" i="3"/>
  <c r="AS16" i="3" a="1"/>
  <c r="AS16" i="3" s="1"/>
  <c r="AT16" i="3" s="1"/>
  <c r="AS14" i="3" a="1"/>
  <c r="AS14" i="3" s="1"/>
  <c r="AT14" i="3" s="1"/>
  <c r="AN35" i="3"/>
  <c r="AN36" i="3"/>
  <c r="Y35" i="3"/>
  <c r="Y36" i="3"/>
  <c r="AT19" i="3" l="1" a="1"/>
  <c r="AT19" i="3" s="1"/>
  <c r="AL36" i="3"/>
  <c r="AL35" i="3"/>
  <c r="AY36" i="3"/>
  <c r="AY35" i="3"/>
  <c r="AK36" i="3"/>
  <c r="AK35" i="3"/>
  <c r="AR19" i="3" l="1" a="1"/>
  <c r="AI36" i="3"/>
  <c r="AI35" i="3"/>
  <c r="AQ35" i="3"/>
  <c r="W36" i="3"/>
  <c r="W35" i="3"/>
  <c r="AU36" i="3"/>
  <c r="AU35" i="3"/>
  <c r="AT35" i="3"/>
  <c r="AT36" i="3"/>
  <c r="AR19" i="3" l="1"/>
  <c r="BY19" i="3" s="1" a="1"/>
  <c r="BY19" i="3" s="1"/>
  <c r="AQ36" i="3"/>
  <c r="AO35" i="3"/>
  <c r="AO36" i="3"/>
  <c r="AR36" i="3" l="1"/>
  <c r="BY35" i="3"/>
  <c r="AR35" i="3"/>
  <c r="BY36" i="3" l="1"/>
  <c r="BZ19" i="3" s="1" a="1"/>
  <c r="BZ19" i="3" s="1"/>
  <c r="BZ33" i="3"/>
  <c r="BZ32" i="3"/>
  <c r="BZ31" i="3"/>
  <c r="BZ30" i="3"/>
  <c r="BZ29" i="3"/>
  <c r="BZ28" i="3"/>
  <c r="BZ27" i="3"/>
  <c r="BZ26" i="3"/>
  <c r="BZ25" i="3"/>
  <c r="BZ24" i="3"/>
  <c r="BZ23" i="3"/>
  <c r="BZ22" i="3"/>
  <c r="BZ21" i="3"/>
  <c r="BZ20" i="3"/>
  <c r="BY33" i="3"/>
  <c r="BY32" i="3"/>
  <c r="BY31" i="3"/>
  <c r="BY30" i="3"/>
  <c r="BY29" i="3"/>
  <c r="BY28" i="3"/>
  <c r="BY27" i="3"/>
  <c r="BY26" i="3"/>
  <c r="BY25" i="3"/>
  <c r="BY24" i="3"/>
  <c r="BY23" i="3"/>
  <c r="BY22" i="3"/>
  <c r="BY21" i="3"/>
  <c r="BY20" i="3"/>
  <c r="BX33" i="3"/>
  <c r="BX32" i="3"/>
  <c r="BX31" i="3"/>
  <c r="BX30" i="3"/>
  <c r="BX29" i="3"/>
  <c r="BX28" i="3"/>
  <c r="BX27" i="3"/>
  <c r="BX26" i="3"/>
  <c r="BX25" i="3"/>
  <c r="BX24" i="3"/>
  <c r="BX23" i="3"/>
  <c r="BX22" i="3"/>
  <c r="BX21" i="3"/>
  <c r="BX20" i="3"/>
  <c r="BW33" i="3"/>
  <c r="BW32" i="3"/>
  <c r="BW31" i="3"/>
  <c r="BW30" i="3"/>
  <c r="BW29" i="3"/>
  <c r="BW28" i="3"/>
  <c r="BW27" i="3"/>
  <c r="BW26" i="3"/>
  <c r="BW25" i="3"/>
  <c r="BW24" i="3"/>
  <c r="BW23" i="3"/>
  <c r="BW22" i="3"/>
  <c r="BW21" i="3"/>
  <c r="BW20" i="3"/>
  <c r="BV33" i="3"/>
  <c r="BV32" i="3"/>
  <c r="BV31" i="3"/>
  <c r="BV30" i="3"/>
  <c r="BV29" i="3"/>
  <c r="BV28" i="3"/>
  <c r="BV27" i="3"/>
  <c r="BV26" i="3"/>
  <c r="BV25" i="3"/>
  <c r="BV24" i="3"/>
  <c r="BV23" i="3"/>
  <c r="BV22" i="3"/>
  <c r="BV21" i="3"/>
  <c r="BV20" i="3"/>
  <c r="BU33" i="3"/>
  <c r="BU32" i="3"/>
  <c r="BU31" i="3"/>
  <c r="BU30" i="3"/>
  <c r="BU29" i="3"/>
  <c r="BU28" i="3"/>
  <c r="BU27" i="3"/>
  <c r="BU26" i="3"/>
  <c r="BU25" i="3"/>
  <c r="BU24" i="3"/>
  <c r="BU23" i="3"/>
  <c r="BU22" i="3"/>
  <c r="BU21" i="3"/>
  <c r="BU20" i="3"/>
  <c r="BT33" i="3"/>
  <c r="BT32" i="3"/>
  <c r="BT31" i="3"/>
  <c r="BT30" i="3"/>
  <c r="BT29" i="3"/>
  <c r="BT28" i="3"/>
  <c r="BT27" i="3"/>
  <c r="BT26" i="3"/>
  <c r="BT25" i="3"/>
  <c r="BT24" i="3"/>
  <c r="BT23" i="3"/>
  <c r="BT22" i="3"/>
  <c r="BT21" i="3"/>
  <c r="BT20" i="3"/>
  <c r="BS33" i="3"/>
  <c r="BS32" i="3"/>
  <c r="BS31" i="3"/>
  <c r="BS30" i="3"/>
  <c r="BS29" i="3"/>
  <c r="BS28" i="3"/>
  <c r="BS27" i="3"/>
  <c r="BS26" i="3"/>
  <c r="BS25" i="3"/>
  <c r="BS24" i="3"/>
  <c r="BS23" i="3"/>
  <c r="BS22" i="3"/>
  <c r="BS21" i="3"/>
  <c r="BS20" i="3"/>
  <c r="BR33" i="3"/>
  <c r="BR32" i="3"/>
  <c r="BR31" i="3"/>
  <c r="BR30" i="3"/>
  <c r="BR29" i="3"/>
  <c r="BR28" i="3"/>
  <c r="BR27" i="3"/>
  <c r="BR26" i="3"/>
  <c r="BR25" i="3"/>
  <c r="BR24" i="3"/>
  <c r="BR23" i="3"/>
  <c r="BR22" i="3"/>
  <c r="BR21" i="3"/>
  <c r="BR20" i="3"/>
  <c r="BQ33" i="3"/>
  <c r="BQ32" i="3"/>
  <c r="BQ31" i="3"/>
  <c r="BQ30" i="3"/>
  <c r="BQ29" i="3"/>
  <c r="BQ28" i="3"/>
  <c r="BQ27" i="3"/>
  <c r="BQ26" i="3"/>
  <c r="BQ25" i="3"/>
  <c r="BQ24" i="3"/>
  <c r="BQ23" i="3"/>
  <c r="BQ22" i="3"/>
  <c r="BQ21" i="3"/>
  <c r="BQ20" i="3"/>
  <c r="BP33" i="3"/>
  <c r="BP32" i="3"/>
  <c r="BP31" i="3"/>
  <c r="BP30" i="3"/>
  <c r="BP29" i="3"/>
  <c r="BP28" i="3"/>
  <c r="BP27" i="3"/>
  <c r="BP26" i="3"/>
  <c r="BP25" i="3"/>
  <c r="BP24" i="3"/>
  <c r="BP23" i="3"/>
  <c r="BP22" i="3"/>
  <c r="BP21" i="3"/>
  <c r="BP20" i="3"/>
  <c r="BO33" i="3"/>
  <c r="BO32" i="3"/>
  <c r="BO31" i="3"/>
  <c r="BO30" i="3"/>
  <c r="BO29" i="3"/>
  <c r="BO28" i="3"/>
  <c r="BO27" i="3"/>
  <c r="BO26" i="3"/>
  <c r="BO25" i="3"/>
  <c r="BO24" i="3"/>
  <c r="BO23" i="3"/>
  <c r="BO22" i="3"/>
  <c r="BO21" i="3"/>
  <c r="BO20" i="3"/>
  <c r="BN33" i="3"/>
  <c r="BN32" i="3"/>
  <c r="BN31" i="3"/>
  <c r="BN30" i="3"/>
  <c r="BN29" i="3"/>
  <c r="BN28" i="3"/>
  <c r="BN27" i="3"/>
  <c r="BN26" i="3"/>
  <c r="BN25" i="3"/>
  <c r="BN24" i="3"/>
  <c r="BN23" i="3"/>
  <c r="BN22" i="3"/>
  <c r="BN21" i="3"/>
  <c r="BN20" i="3"/>
  <c r="BM33" i="3"/>
  <c r="BM32" i="3"/>
  <c r="BM31" i="3"/>
  <c r="BM30" i="3"/>
  <c r="BM29" i="3"/>
  <c r="BM28" i="3"/>
  <c r="BM27" i="3"/>
  <c r="BM26" i="3"/>
  <c r="BM25" i="3"/>
  <c r="BM24" i="3"/>
  <c r="BM23" i="3"/>
  <c r="BM22" i="3"/>
  <c r="BM21" i="3"/>
  <c r="BM20" i="3"/>
  <c r="BL33" i="3"/>
  <c r="BL32" i="3"/>
  <c r="BL31" i="3"/>
  <c r="BL30" i="3"/>
  <c r="BL29" i="3"/>
  <c r="BL28" i="3"/>
  <c r="BL27" i="3"/>
  <c r="BL26" i="3"/>
  <c r="BL25" i="3"/>
  <c r="BL24" i="3"/>
  <c r="BL23" i="3"/>
  <c r="BL22" i="3"/>
  <c r="BL21" i="3"/>
  <c r="BL20" i="3"/>
  <c r="BK33" i="3"/>
  <c r="BK32" i="3"/>
  <c r="BK31" i="3"/>
  <c r="BK30" i="3"/>
  <c r="BK29" i="3"/>
  <c r="BK28" i="3"/>
  <c r="BK27" i="3"/>
  <c r="BK26" i="3"/>
  <c r="BK25" i="3"/>
  <c r="BK24" i="3"/>
  <c r="BK23" i="3"/>
  <c r="BK22" i="3"/>
  <c r="BK21" i="3"/>
  <c r="BK20" i="3"/>
  <c r="BJ33" i="3"/>
  <c r="BJ32" i="3"/>
  <c r="BJ31" i="3"/>
  <c r="BJ30" i="3"/>
  <c r="BJ29" i="3"/>
  <c r="BJ28" i="3"/>
  <c r="BJ27" i="3"/>
  <c r="BJ26" i="3"/>
  <c r="BJ25" i="3"/>
  <c r="BJ24" i="3"/>
  <c r="BJ23" i="3"/>
  <c r="BJ22" i="3"/>
  <c r="BJ21" i="3"/>
  <c r="BJ20" i="3"/>
  <c r="BI33" i="3"/>
  <c r="BI32" i="3"/>
  <c r="BI31" i="3"/>
  <c r="BI30" i="3"/>
  <c r="BI29" i="3"/>
  <c r="BI28" i="3"/>
  <c r="BI27" i="3"/>
  <c r="BI26" i="3"/>
  <c r="BI25" i="3"/>
  <c r="BI24" i="3"/>
  <c r="BI23" i="3"/>
  <c r="BI22" i="3"/>
  <c r="BI21" i="3"/>
  <c r="BI20" i="3"/>
  <c r="BH33" i="3"/>
  <c r="BH32" i="3"/>
  <c r="BH31" i="3"/>
  <c r="BH30" i="3"/>
  <c r="BH29" i="3"/>
  <c r="BH28" i="3"/>
  <c r="BH27" i="3"/>
  <c r="BH26" i="3"/>
  <c r="BH25" i="3"/>
  <c r="BH24" i="3"/>
  <c r="BH23" i="3"/>
  <c r="BH22" i="3"/>
  <c r="BH21" i="3"/>
  <c r="BH20" i="3"/>
  <c r="BG33" i="3"/>
  <c r="BG32" i="3"/>
  <c r="BG31" i="3"/>
  <c r="BG30" i="3"/>
  <c r="BG29" i="3"/>
  <c r="BG28" i="3"/>
  <c r="BG27" i="3"/>
  <c r="BG26" i="3"/>
  <c r="BG25" i="3"/>
  <c r="BG24" i="3"/>
  <c r="BG23" i="3"/>
  <c r="BG22" i="3"/>
  <c r="BG21" i="3"/>
  <c r="BG20" i="3"/>
  <c r="BF33" i="3"/>
  <c r="BF32" i="3"/>
  <c r="BF31" i="3"/>
  <c r="BF30" i="3"/>
  <c r="BF29" i="3"/>
  <c r="BF28" i="3"/>
  <c r="BF27" i="3"/>
  <c r="BF26" i="3"/>
  <c r="BF25" i="3"/>
  <c r="BF24" i="3"/>
  <c r="BF23" i="3"/>
  <c r="BF22" i="3"/>
  <c r="BF21" i="3"/>
  <c r="BF20" i="3"/>
  <c r="BE33" i="3"/>
  <c r="BE32" i="3"/>
  <c r="BE31" i="3"/>
  <c r="BE30" i="3"/>
  <c r="BE29" i="3"/>
  <c r="BE28" i="3"/>
  <c r="BE27" i="3"/>
  <c r="BE26" i="3"/>
  <c r="BE25" i="3"/>
  <c r="BE24" i="3"/>
  <c r="BE23" i="3"/>
  <c r="BE22" i="3"/>
  <c r="BE21" i="3"/>
  <c r="BE20" i="3"/>
  <c r="BD33" i="3"/>
  <c r="BD32" i="3"/>
  <c r="BD31" i="3"/>
  <c r="BD30" i="3"/>
  <c r="BD29" i="3"/>
  <c r="BD28" i="3"/>
  <c r="BD27" i="3"/>
  <c r="BD26" i="3"/>
  <c r="BD25" i="3"/>
  <c r="BD24" i="3"/>
  <c r="BD23" i="3"/>
  <c r="BD22" i="3"/>
  <c r="BD21" i="3"/>
  <c r="BD20" i="3"/>
  <c r="BC33" i="3"/>
  <c r="BC32" i="3"/>
  <c r="BC31" i="3"/>
  <c r="BC30" i="3"/>
  <c r="BC29" i="3"/>
  <c r="BC28" i="3"/>
  <c r="BC27" i="3"/>
  <c r="BC26" i="3"/>
  <c r="BC25" i="3"/>
  <c r="BC24" i="3"/>
  <c r="BC23" i="3"/>
  <c r="BC22" i="3"/>
  <c r="BC21" i="3"/>
  <c r="BC20" i="3"/>
  <c r="BB33" i="3"/>
  <c r="BB32" i="3"/>
  <c r="BB31" i="3"/>
  <c r="BB30" i="3"/>
  <c r="BB29" i="3"/>
  <c r="BB28" i="3"/>
  <c r="BB27" i="3"/>
  <c r="BB26" i="3"/>
  <c r="BB25" i="3"/>
  <c r="BB24" i="3"/>
  <c r="BB23" i="3"/>
  <c r="BB22" i="3"/>
  <c r="BB21" i="3"/>
  <c r="BB20" i="3"/>
  <c r="BA33" i="3"/>
  <c r="BA32" i="3"/>
  <c r="BA31" i="3"/>
  <c r="BA30" i="3"/>
  <c r="BA29" i="3"/>
  <c r="BA28" i="3"/>
  <c r="BA27" i="3"/>
  <c r="BA26" i="3"/>
  <c r="BA25" i="3"/>
  <c r="BA24" i="3"/>
  <c r="BA23" i="3"/>
  <c r="BA22" i="3"/>
  <c r="BA21" i="3"/>
  <c r="BA20" i="3"/>
  <c r="AZ33" i="3"/>
  <c r="AZ32" i="3"/>
  <c r="AZ31" i="3"/>
  <c r="AZ30" i="3"/>
  <c r="AZ29" i="3"/>
  <c r="AZ28" i="3"/>
  <c r="AZ27" i="3"/>
  <c r="AZ26" i="3"/>
  <c r="AZ25" i="3"/>
  <c r="AZ24" i="3"/>
  <c r="AZ23" i="3"/>
  <c r="AZ22" i="3"/>
  <c r="AZ21" i="3"/>
  <c r="AZ20" i="3"/>
  <c r="AY33" i="3"/>
  <c r="AY32" i="3"/>
  <c r="AY31" i="3"/>
  <c r="AY30" i="3"/>
  <c r="AY29" i="3"/>
  <c r="AY28" i="3"/>
  <c r="AY27" i="3"/>
  <c r="AY26" i="3"/>
  <c r="AY25" i="3"/>
  <c r="AY24" i="3"/>
  <c r="AY23" i="3"/>
  <c r="AY22" i="3"/>
  <c r="AY21" i="3"/>
  <c r="AY20" i="3"/>
  <c r="AX33" i="3"/>
  <c r="AX32" i="3"/>
  <c r="AX31" i="3"/>
  <c r="AX30" i="3"/>
  <c r="AX29" i="3"/>
  <c r="AX28" i="3"/>
  <c r="AX27" i="3"/>
  <c r="AX26" i="3"/>
  <c r="AX25" i="3"/>
  <c r="AX24" i="3"/>
  <c r="AX23" i="3"/>
  <c r="AX22" i="3"/>
  <c r="AX21" i="3"/>
  <c r="AX20" i="3"/>
  <c r="AW33" i="3"/>
  <c r="AW32" i="3"/>
  <c r="AW31" i="3"/>
  <c r="AW30" i="3"/>
  <c r="AW29" i="3"/>
  <c r="AW28" i="3"/>
  <c r="AW27" i="3"/>
  <c r="AW26" i="3"/>
  <c r="AW25" i="3"/>
  <c r="AW24" i="3"/>
  <c r="AW23" i="3"/>
  <c r="AW22" i="3"/>
  <c r="AW21" i="3"/>
  <c r="AW20" i="3"/>
  <c r="AV33" i="3"/>
  <c r="AV32" i="3"/>
  <c r="AV31" i="3"/>
  <c r="AV30" i="3"/>
  <c r="AV29" i="3"/>
  <c r="AV28" i="3"/>
  <c r="AV27" i="3"/>
  <c r="AV26" i="3"/>
  <c r="AV25" i="3"/>
  <c r="AV24" i="3"/>
  <c r="AV23" i="3"/>
  <c r="AV22" i="3"/>
  <c r="AV21" i="3"/>
  <c r="AV20" i="3"/>
  <c r="AU33" i="3"/>
  <c r="AU32" i="3"/>
  <c r="AU31" i="3"/>
  <c r="AU30" i="3"/>
  <c r="AU29" i="3"/>
  <c r="AU28" i="3"/>
  <c r="AU27" i="3"/>
  <c r="AU26" i="3"/>
  <c r="AU25" i="3"/>
  <c r="AU24" i="3"/>
  <c r="AU23" i="3"/>
  <c r="AU22" i="3"/>
  <c r="AU21" i="3"/>
  <c r="AU20" i="3"/>
  <c r="AT33" i="3"/>
  <c r="AT32" i="3"/>
  <c r="AT31" i="3"/>
  <c r="AT30" i="3"/>
  <c r="AT29" i="3"/>
  <c r="AT28" i="3"/>
  <c r="AT27" i="3"/>
  <c r="AT26" i="3"/>
  <c r="AT25" i="3"/>
  <c r="AT24" i="3"/>
  <c r="AT23" i="3"/>
  <c r="AT22" i="3"/>
  <c r="AT21" i="3"/>
  <c r="AT20" i="3"/>
  <c r="AS33" i="3"/>
  <c r="AS32" i="3"/>
  <c r="AS31" i="3"/>
  <c r="AS30" i="3"/>
  <c r="AS29" i="3"/>
  <c r="AS28" i="3"/>
  <c r="AS27" i="3"/>
  <c r="AS26" i="3"/>
  <c r="AS25" i="3"/>
  <c r="AS24" i="3"/>
  <c r="AS23" i="3"/>
  <c r="AS22" i="3"/>
  <c r="AS21" i="3"/>
  <c r="AS20" i="3"/>
  <c r="AR33" i="3"/>
  <c r="AR32" i="3"/>
  <c r="AR31" i="3"/>
  <c r="AR30" i="3"/>
  <c r="AR29" i="3"/>
  <c r="AR28" i="3"/>
  <c r="AR27" i="3"/>
  <c r="AR26" i="3"/>
  <c r="AR25" i="3"/>
  <c r="AR24" i="3"/>
  <c r="AR23" i="3"/>
  <c r="AR22" i="3"/>
  <c r="AR21" i="3"/>
  <c r="AR20" i="3"/>
  <c r="AQ33" i="3"/>
  <c r="AQ32" i="3"/>
  <c r="AQ31" i="3"/>
  <c r="AQ30" i="3"/>
  <c r="AQ29" i="3"/>
  <c r="AQ28" i="3"/>
  <c r="AQ27" i="3"/>
  <c r="AQ26" i="3"/>
  <c r="AQ25" i="3"/>
  <c r="AQ24" i="3"/>
  <c r="AQ23" i="3"/>
  <c r="AQ22" i="3"/>
  <c r="AQ21" i="3"/>
  <c r="AQ20" i="3"/>
  <c r="AP33" i="3"/>
  <c r="AP32" i="3"/>
  <c r="AP31" i="3"/>
  <c r="AP30" i="3"/>
  <c r="AP29" i="3"/>
  <c r="AP28" i="3"/>
  <c r="AP27" i="3"/>
  <c r="AP26" i="3"/>
  <c r="AP25" i="3"/>
  <c r="AP24" i="3"/>
  <c r="AP23" i="3"/>
  <c r="AP22" i="3"/>
  <c r="AP21" i="3"/>
  <c r="AP20" i="3"/>
  <c r="AO33" i="3"/>
  <c r="AO32" i="3"/>
  <c r="AO31" i="3"/>
  <c r="AO30" i="3"/>
  <c r="AO29" i="3"/>
  <c r="AO28" i="3"/>
  <c r="AO27" i="3"/>
  <c r="AO26" i="3"/>
  <c r="AO25" i="3"/>
  <c r="AO24" i="3"/>
  <c r="AO23" i="3"/>
  <c r="AO22" i="3"/>
  <c r="AO21" i="3"/>
  <c r="AO20" i="3"/>
  <c r="AN33" i="3"/>
  <c r="AN32" i="3"/>
  <c r="AN31" i="3"/>
  <c r="AN30" i="3"/>
  <c r="AN29" i="3"/>
  <c r="AN28" i="3"/>
  <c r="AN27" i="3"/>
  <c r="AN26" i="3"/>
  <c r="AN25" i="3"/>
  <c r="AN24" i="3"/>
  <c r="AN23" i="3"/>
  <c r="AN22" i="3"/>
  <c r="AN21" i="3"/>
  <c r="AN20" i="3"/>
  <c r="AM33" i="3"/>
  <c r="AM32" i="3"/>
  <c r="AM31" i="3"/>
  <c r="AM30" i="3"/>
  <c r="AM29" i="3"/>
  <c r="AM28" i="3"/>
  <c r="AM27" i="3"/>
  <c r="AM26" i="3"/>
  <c r="AM25" i="3"/>
  <c r="AM24" i="3"/>
  <c r="AM23" i="3"/>
  <c r="AM22" i="3"/>
  <c r="AM21" i="3"/>
  <c r="AM20" i="3"/>
  <c r="AL33" i="3"/>
  <c r="AL32" i="3"/>
  <c r="AL31" i="3"/>
  <c r="AL30" i="3"/>
  <c r="AL29" i="3"/>
  <c r="AL28" i="3"/>
  <c r="AL27" i="3"/>
  <c r="AL26" i="3"/>
  <c r="AL25" i="3"/>
  <c r="AL24" i="3"/>
  <c r="AL23" i="3"/>
  <c r="AL22" i="3"/>
  <c r="AL21" i="3"/>
  <c r="AL20" i="3"/>
  <c r="AK33" i="3"/>
  <c r="AK32" i="3"/>
  <c r="AK31" i="3"/>
  <c r="AK30" i="3"/>
  <c r="AK29" i="3"/>
  <c r="AK28" i="3"/>
  <c r="AK27" i="3"/>
  <c r="AK26" i="3"/>
  <c r="AK25" i="3"/>
  <c r="AK24" i="3"/>
  <c r="AK23" i="3"/>
  <c r="AK22" i="3"/>
  <c r="AK21" i="3"/>
  <c r="AK20" i="3"/>
  <c r="AJ33" i="3"/>
  <c r="AJ32" i="3"/>
  <c r="AJ31" i="3"/>
  <c r="AJ30" i="3"/>
  <c r="AJ29" i="3"/>
  <c r="AJ28" i="3"/>
  <c r="AJ27" i="3"/>
  <c r="AJ26" i="3"/>
  <c r="AJ25" i="3"/>
  <c r="AJ24" i="3"/>
  <c r="AJ23" i="3"/>
  <c r="AJ22" i="3"/>
  <c r="AJ21" i="3"/>
  <c r="AJ20" i="3"/>
  <c r="AI33" i="3"/>
  <c r="AI32" i="3"/>
  <c r="AI31" i="3"/>
  <c r="AI30" i="3"/>
  <c r="AI29" i="3"/>
  <c r="AI28" i="3"/>
  <c r="AI27" i="3"/>
  <c r="AI26" i="3"/>
  <c r="AI25" i="3"/>
  <c r="AI24" i="3"/>
  <c r="AI23" i="3"/>
  <c r="AI22" i="3"/>
  <c r="AI21" i="3"/>
  <c r="AI20" i="3"/>
  <c r="AH33" i="3"/>
  <c r="AH32" i="3"/>
  <c r="AH31" i="3"/>
  <c r="AH30" i="3"/>
  <c r="AH29" i="3"/>
  <c r="AH28" i="3"/>
  <c r="AH27" i="3"/>
  <c r="AH26" i="3"/>
  <c r="AH25" i="3"/>
  <c r="AH24" i="3"/>
  <c r="AH23" i="3"/>
  <c r="AH22" i="3"/>
  <c r="AH21" i="3"/>
  <c r="AH20" i="3"/>
  <c r="AG33" i="3"/>
  <c r="AG32" i="3"/>
  <c r="AG31" i="3"/>
  <c r="AG30" i="3"/>
  <c r="AG29" i="3"/>
  <c r="AG28" i="3"/>
  <c r="AG27" i="3"/>
  <c r="AG26" i="3"/>
  <c r="AG25" i="3"/>
  <c r="AG24" i="3"/>
  <c r="AG23" i="3"/>
  <c r="AG22" i="3"/>
  <c r="AG21" i="3"/>
  <c r="AG20" i="3"/>
  <c r="AF33" i="3"/>
  <c r="AF32" i="3"/>
  <c r="AF31" i="3"/>
  <c r="AF30" i="3"/>
  <c r="AF29" i="3"/>
  <c r="AF28" i="3"/>
  <c r="AF27" i="3"/>
  <c r="AF26" i="3"/>
  <c r="AF25" i="3"/>
  <c r="AF24" i="3"/>
  <c r="AF23" i="3"/>
  <c r="AF22" i="3"/>
  <c r="AF21" i="3"/>
  <c r="AF20" i="3"/>
  <c r="AE33" i="3"/>
  <c r="AE32" i="3"/>
  <c r="AE31" i="3"/>
  <c r="AE30" i="3"/>
  <c r="AE29" i="3"/>
  <c r="AE28" i="3"/>
  <c r="AE27" i="3"/>
  <c r="AE26" i="3"/>
  <c r="AE25" i="3"/>
  <c r="AE24" i="3"/>
  <c r="AE23" i="3"/>
  <c r="AE22" i="3"/>
  <c r="AE21" i="3"/>
  <c r="AE20" i="3"/>
  <c r="AD33" i="3"/>
  <c r="AD32" i="3"/>
  <c r="AD31" i="3"/>
  <c r="AD30" i="3"/>
  <c r="AD29" i="3"/>
  <c r="AD28" i="3"/>
  <c r="AD27" i="3"/>
  <c r="AD26" i="3"/>
  <c r="AD25" i="3"/>
  <c r="AD24" i="3"/>
  <c r="AD23" i="3"/>
  <c r="AD22" i="3"/>
  <c r="AD21" i="3"/>
  <c r="AD20" i="3"/>
  <c r="AC33" i="3"/>
  <c r="AC32" i="3"/>
  <c r="AC31" i="3"/>
  <c r="AC30" i="3"/>
  <c r="AC29" i="3"/>
  <c r="AC28" i="3"/>
  <c r="AC27" i="3"/>
  <c r="AC26" i="3"/>
  <c r="AC25" i="3"/>
  <c r="AC24" i="3"/>
  <c r="AC23" i="3"/>
  <c r="AC22" i="3"/>
  <c r="AC21" i="3"/>
  <c r="AC20" i="3"/>
  <c r="AB33" i="3"/>
  <c r="AB32" i="3"/>
  <c r="AB31" i="3"/>
  <c r="AB30" i="3"/>
  <c r="AB29" i="3"/>
  <c r="AB28" i="3"/>
  <c r="AB27" i="3"/>
  <c r="AB26" i="3"/>
  <c r="AB25" i="3"/>
  <c r="AB24" i="3"/>
  <c r="AB23" i="3"/>
  <c r="AB22" i="3"/>
  <c r="AB21" i="3"/>
  <c r="AB20" i="3"/>
  <c r="AA33" i="3"/>
  <c r="AA32" i="3"/>
  <c r="AA31" i="3"/>
  <c r="AA30" i="3"/>
  <c r="AA29" i="3"/>
  <c r="AA28" i="3"/>
  <c r="AA27" i="3"/>
  <c r="AA26" i="3"/>
  <c r="AA25" i="3"/>
  <c r="AA24" i="3"/>
  <c r="AA23" i="3"/>
  <c r="AA22" i="3"/>
  <c r="AA21" i="3"/>
  <c r="AA20" i="3"/>
  <c r="Z33" i="3"/>
  <c r="Z32" i="3"/>
  <c r="Z31" i="3"/>
  <c r="Z30" i="3"/>
  <c r="Z29" i="3"/>
  <c r="Z28" i="3"/>
  <c r="Z27" i="3"/>
  <c r="Z26" i="3"/>
  <c r="Z25" i="3"/>
  <c r="Z24" i="3"/>
  <c r="Z23" i="3"/>
  <c r="Z22" i="3"/>
  <c r="Z21" i="3"/>
  <c r="Z20" i="3"/>
  <c r="Y33" i="3"/>
  <c r="Y32" i="3"/>
  <c r="Y31" i="3"/>
  <c r="Y30" i="3"/>
  <c r="Y29" i="3"/>
  <c r="Y28" i="3"/>
  <c r="Y27" i="3"/>
  <c r="Y26" i="3"/>
  <c r="Y25" i="3"/>
  <c r="Y24" i="3"/>
  <c r="Y23" i="3"/>
  <c r="Y22" i="3"/>
  <c r="Y21" i="3"/>
  <c r="Y20" i="3"/>
  <c r="X33" i="3"/>
  <c r="X32" i="3"/>
  <c r="X31" i="3"/>
  <c r="X30" i="3"/>
  <c r="X29" i="3"/>
  <c r="X28" i="3"/>
  <c r="X27" i="3"/>
  <c r="X26" i="3"/>
  <c r="X25" i="3"/>
  <c r="X24" i="3"/>
  <c r="X23" i="3"/>
  <c r="X22" i="3"/>
  <c r="X21" i="3"/>
  <c r="X20" i="3"/>
  <c r="W33" i="3"/>
  <c r="W32" i="3"/>
  <c r="W31" i="3"/>
  <c r="W30" i="3"/>
  <c r="W29" i="3"/>
  <c r="W28" i="3"/>
  <c r="W27" i="3"/>
  <c r="W26" i="3"/>
  <c r="W25" i="3"/>
  <c r="W24" i="3"/>
  <c r="W23" i="3"/>
  <c r="W22" i="3"/>
  <c r="W21" i="3"/>
  <c r="W20" i="3"/>
  <c r="V33" i="3"/>
  <c r="V32" i="3"/>
  <c r="V31" i="3"/>
  <c r="V30" i="3"/>
  <c r="V29" i="3"/>
  <c r="V28" i="3"/>
  <c r="V27" i="3"/>
  <c r="V26" i="3"/>
  <c r="V25" i="3"/>
  <c r="V24" i="3"/>
  <c r="V23" i="3"/>
  <c r="V22" i="3"/>
  <c r="V21" i="3"/>
  <c r="V20" i="3"/>
  <c r="U33" i="3"/>
  <c r="U32" i="3"/>
  <c r="U31" i="3"/>
  <c r="U30" i="3"/>
  <c r="U29" i="3"/>
  <c r="U28" i="3"/>
  <c r="U27" i="3"/>
  <c r="U26" i="3"/>
  <c r="U25" i="3"/>
  <c r="U24" i="3"/>
  <c r="U23" i="3"/>
  <c r="U22" i="3"/>
  <c r="U21" i="3"/>
  <c r="U20" i="3"/>
  <c r="T33" i="3"/>
  <c r="T32" i="3"/>
  <c r="T31" i="3"/>
  <c r="T30" i="3"/>
  <c r="T29" i="3"/>
  <c r="T28" i="3"/>
  <c r="T27" i="3"/>
  <c r="T26" i="3"/>
  <c r="T25" i="3"/>
  <c r="T24" i="3"/>
  <c r="T23" i="3"/>
  <c r="T22" i="3"/>
  <c r="T21" i="3"/>
  <c r="T20" i="3"/>
  <c r="P33" i="3"/>
  <c r="P32" i="3"/>
  <c r="P31" i="3"/>
  <c r="P30" i="3"/>
  <c r="P29" i="3"/>
  <c r="P28" i="3"/>
  <c r="P27" i="3"/>
  <c r="P26" i="3"/>
  <c r="P25" i="3"/>
  <c r="P24" i="3"/>
  <c r="P23" i="3"/>
  <c r="P22" i="3"/>
  <c r="P21" i="3"/>
  <c r="P20" i="3"/>
  <c r="J33" i="3"/>
  <c r="J32" i="3"/>
  <c r="J31" i="3"/>
  <c r="J30" i="3"/>
  <c r="J29" i="3"/>
  <c r="J28" i="3"/>
  <c r="J27" i="3"/>
  <c r="J26" i="3"/>
  <c r="J25" i="3"/>
  <c r="J24" i="3"/>
  <c r="J23" i="3"/>
  <c r="J22" i="3"/>
  <c r="J21" i="3"/>
  <c r="J20" i="3"/>
  <c r="I33" i="3"/>
  <c r="I32" i="3"/>
  <c r="I31" i="3"/>
  <c r="I30" i="3"/>
  <c r="I29" i="3"/>
  <c r="I28" i="3"/>
  <c r="I27" i="3"/>
  <c r="I26" i="3"/>
  <c r="I25" i="3"/>
  <c r="I24" i="3"/>
  <c r="I23" i="3"/>
  <c r="I22" i="3"/>
  <c r="I21" i="3"/>
  <c r="I20" i="3"/>
  <c r="D33" i="3"/>
  <c r="D32" i="3"/>
  <c r="D31" i="3"/>
  <c r="D30" i="3"/>
  <c r="D29" i="3"/>
  <c r="D28" i="3"/>
  <c r="D27" i="3"/>
  <c r="D26" i="3"/>
  <c r="D25" i="3"/>
  <c r="D24" i="3"/>
  <c r="D23" i="3"/>
  <c r="D22" i="3"/>
  <c r="D21" i="3"/>
  <c r="D2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Auteur</author>
  </authors>
  <commentList>
    <comment ref="V11" authorId="0" shapeId="0" xr:uid="{26A3829E-B5C9-4FE9-AFFA-E9A2F27B26B2}">
      <text>
        <r>
          <rPr>
            <b/>
            <sz val="9"/>
            <color indexed="81"/>
            <rFont val="Tahoma"/>
            <family val="2"/>
          </rPr>
          <t>Auteur:</t>
        </r>
        <r>
          <rPr>
            <sz val="9"/>
            <color indexed="81"/>
            <rFont val="Tahoma"/>
            <family val="2"/>
          </rPr>
          <t xml:space="preserve">
Contient une vérification</t>
        </r>
      </text>
    </comment>
    <comment ref="Y11" authorId="0" shapeId="0" xr:uid="{222AB51D-CD16-4BF7-8FD4-CA5BEAEB2577}">
      <text>
        <r>
          <rPr>
            <b/>
            <sz val="9"/>
            <color indexed="81"/>
            <rFont val="Tahoma"/>
            <family val="2"/>
          </rPr>
          <t>Auteur:</t>
        </r>
        <r>
          <rPr>
            <sz val="9"/>
            <color indexed="81"/>
            <rFont val="Tahoma"/>
            <family val="2"/>
          </rPr>
          <t xml:space="preserve">
Contient une vérification</t>
        </r>
      </text>
    </comment>
    <comment ref="AB11" authorId="0" shapeId="0" xr:uid="{9B2DAB49-C6EC-4337-A86D-C979F8BA3DA9}">
      <text>
        <r>
          <rPr>
            <b/>
            <sz val="9"/>
            <color indexed="81"/>
            <rFont val="Tahoma"/>
            <family val="2"/>
          </rPr>
          <t>Auteur:</t>
        </r>
        <r>
          <rPr>
            <sz val="9"/>
            <color indexed="81"/>
            <rFont val="Tahoma"/>
            <family val="2"/>
          </rPr>
          <t xml:space="preserve">
Contient une vérification</t>
        </r>
      </text>
    </comment>
    <comment ref="AE11" authorId="0" shapeId="0" xr:uid="{61B67EFC-BCEC-4903-931D-B2B8B00B05F6}">
      <text>
        <r>
          <rPr>
            <b/>
            <sz val="9"/>
            <color indexed="81"/>
            <rFont val="Tahoma"/>
            <family val="2"/>
          </rPr>
          <t>Auteur:</t>
        </r>
        <r>
          <rPr>
            <sz val="9"/>
            <color indexed="81"/>
            <rFont val="Tahoma"/>
            <family val="2"/>
          </rPr>
          <t xml:space="preserve">
Contient une vérification</t>
        </r>
      </text>
    </comment>
    <comment ref="AH11" authorId="0" shapeId="0" xr:uid="{0D7AD837-7857-4E2F-8F64-FC7825A87204}">
      <text>
        <r>
          <rPr>
            <b/>
            <sz val="9"/>
            <color indexed="81"/>
            <rFont val="Tahoma"/>
            <family val="2"/>
          </rPr>
          <t>Auteur:</t>
        </r>
        <r>
          <rPr>
            <sz val="9"/>
            <color indexed="81"/>
            <rFont val="Tahoma"/>
            <family val="2"/>
          </rPr>
          <t xml:space="preserve">
Contient une vérification</t>
        </r>
      </text>
    </comment>
    <comment ref="AK11" authorId="0" shapeId="0" xr:uid="{4B8DEFCE-21A5-4576-80F8-3EABB3AA353E}">
      <text>
        <r>
          <rPr>
            <b/>
            <sz val="9"/>
            <color indexed="81"/>
            <rFont val="Tahoma"/>
            <family val="2"/>
          </rPr>
          <t>Auteur:</t>
        </r>
        <r>
          <rPr>
            <sz val="9"/>
            <color indexed="81"/>
            <rFont val="Tahoma"/>
            <family val="2"/>
          </rPr>
          <t xml:space="preserve">
Contient une vérification</t>
        </r>
      </text>
    </comment>
    <comment ref="AN11" authorId="0" shapeId="0" xr:uid="{5B1C04D7-EFAC-44B0-B3B0-7A1A4A4DB026}">
      <text>
        <r>
          <rPr>
            <b/>
            <sz val="9"/>
            <color indexed="81"/>
            <rFont val="Tahoma"/>
            <family val="2"/>
          </rPr>
          <t>Auteur:</t>
        </r>
        <r>
          <rPr>
            <sz val="9"/>
            <color indexed="81"/>
            <rFont val="Tahoma"/>
            <family val="2"/>
          </rPr>
          <t xml:space="preserve">
Contient une vérification</t>
        </r>
      </text>
    </comment>
    <comment ref="AQ11" authorId="0" shapeId="0" xr:uid="{3A210C58-C4F2-424C-8194-053470FEFD20}">
      <text>
        <r>
          <rPr>
            <b/>
            <sz val="9"/>
            <color indexed="81"/>
            <rFont val="Tahoma"/>
            <family val="2"/>
          </rPr>
          <t>Auteur:</t>
        </r>
        <r>
          <rPr>
            <sz val="9"/>
            <color indexed="81"/>
            <rFont val="Tahoma"/>
            <family val="2"/>
          </rPr>
          <t xml:space="preserve">
Contient une vérification</t>
        </r>
      </text>
    </comment>
    <comment ref="AT11" authorId="0" shapeId="0" xr:uid="{579152DB-7B71-43F9-899B-CE498EA47529}">
      <text>
        <r>
          <rPr>
            <b/>
            <sz val="9"/>
            <color indexed="81"/>
            <rFont val="Tahoma"/>
            <family val="2"/>
          </rPr>
          <t>Auteur:</t>
        </r>
        <r>
          <rPr>
            <sz val="9"/>
            <color indexed="81"/>
            <rFont val="Tahoma"/>
            <family val="2"/>
          </rPr>
          <t xml:space="preserve">
Contient une vérification</t>
        </r>
      </text>
    </comment>
    <comment ref="AW11" authorId="0" shapeId="0" xr:uid="{769C9B86-A13E-4969-8BFB-8D740D2A899B}">
      <text>
        <r>
          <rPr>
            <b/>
            <sz val="9"/>
            <color indexed="81"/>
            <rFont val="Tahoma"/>
            <family val="2"/>
          </rPr>
          <t>Auteur:</t>
        </r>
        <r>
          <rPr>
            <sz val="9"/>
            <color indexed="81"/>
            <rFont val="Tahoma"/>
            <family val="2"/>
          </rPr>
          <t xml:space="preserve">
Contient une vérification</t>
        </r>
      </text>
    </comment>
    <comment ref="AX11" authorId="0" shapeId="0" xr:uid="{B580D59E-46A8-495A-B502-E9757EDAD2FC}">
      <text>
        <r>
          <rPr>
            <b/>
            <sz val="9"/>
            <color indexed="81"/>
            <rFont val="Tahoma"/>
            <family val="2"/>
          </rPr>
          <t>Auteur:</t>
        </r>
        <r>
          <rPr>
            <sz val="9"/>
            <color indexed="81"/>
            <rFont val="Tahoma"/>
            <family val="2"/>
          </rPr>
          <t xml:space="preserve">
Contient une vérification</t>
        </r>
      </text>
    </comment>
    <comment ref="AY11" authorId="0" shapeId="0" xr:uid="{AF6E0975-2972-46E5-B793-062593BC7E43}">
      <text>
        <r>
          <rPr>
            <b/>
            <sz val="9"/>
            <color indexed="81"/>
            <rFont val="Tahoma"/>
            <family val="2"/>
          </rPr>
          <t>Auteur:</t>
        </r>
        <r>
          <rPr>
            <sz val="9"/>
            <color indexed="81"/>
            <rFont val="Tahoma"/>
            <family val="2"/>
          </rPr>
          <t xml:space="preserve">
Contient une vérification</t>
        </r>
      </text>
    </comment>
    <comment ref="AZ11" authorId="0" shapeId="0" xr:uid="{BA91D15E-4962-4B53-ADD5-2759BF6DE604}">
      <text>
        <r>
          <rPr>
            <b/>
            <sz val="9"/>
            <color indexed="81"/>
            <rFont val="Tahoma"/>
            <family val="2"/>
          </rPr>
          <t>Auteur:</t>
        </r>
        <r>
          <rPr>
            <sz val="9"/>
            <color indexed="81"/>
            <rFont val="Tahoma"/>
            <family val="2"/>
          </rPr>
          <t xml:space="preserve">
Contient une vérification</t>
        </r>
      </text>
    </comment>
    <comment ref="BC11" authorId="0" shapeId="0" xr:uid="{0826304A-308A-4022-A8BC-3FB11BA8F777}">
      <text>
        <r>
          <rPr>
            <b/>
            <sz val="9"/>
            <color indexed="81"/>
            <rFont val="Tahoma"/>
            <family val="2"/>
          </rPr>
          <t>Auteur:</t>
        </r>
        <r>
          <rPr>
            <sz val="9"/>
            <color indexed="81"/>
            <rFont val="Tahoma"/>
            <family val="2"/>
          </rPr>
          <t xml:space="preserve">
Contient une vérification</t>
        </r>
      </text>
    </comment>
    <comment ref="BD11" authorId="0" shapeId="0" xr:uid="{FED1521E-5700-4F8C-91E9-215915E62CD5}">
      <text>
        <r>
          <rPr>
            <b/>
            <sz val="9"/>
            <color indexed="81"/>
            <rFont val="Tahoma"/>
            <family val="2"/>
          </rPr>
          <t>Auteur:</t>
        </r>
        <r>
          <rPr>
            <sz val="9"/>
            <color indexed="81"/>
            <rFont val="Tahoma"/>
            <family val="2"/>
          </rPr>
          <t xml:space="preserve">
Contient une vérification</t>
        </r>
      </text>
    </comment>
    <comment ref="BE11" authorId="0" shapeId="0" xr:uid="{7FF65952-D009-4F23-B99D-2EB0C6E37EC4}">
      <text>
        <r>
          <rPr>
            <b/>
            <sz val="9"/>
            <color indexed="81"/>
            <rFont val="Tahoma"/>
            <family val="2"/>
          </rPr>
          <t>Auteur:</t>
        </r>
        <r>
          <rPr>
            <sz val="9"/>
            <color indexed="81"/>
            <rFont val="Tahoma"/>
            <family val="2"/>
          </rPr>
          <t xml:space="preserve">
Contient une vérification</t>
        </r>
      </text>
    </comment>
    <comment ref="BF11" authorId="0" shapeId="0" xr:uid="{26125472-36AF-4C9B-9D57-DBFD1EE74EC9}">
      <text>
        <r>
          <rPr>
            <b/>
            <sz val="9"/>
            <color indexed="81"/>
            <rFont val="Tahoma"/>
            <family val="2"/>
          </rPr>
          <t>Auteur:</t>
        </r>
        <r>
          <rPr>
            <sz val="9"/>
            <color indexed="81"/>
            <rFont val="Tahoma"/>
            <family val="2"/>
          </rPr>
          <t xml:space="preserve">
Contient une vérification</t>
        </r>
      </text>
    </comment>
    <comment ref="BI11" authorId="0" shapeId="0" xr:uid="{5EFB66F5-7281-4791-92E8-57E46F8911BB}">
      <text>
        <r>
          <rPr>
            <b/>
            <sz val="9"/>
            <color indexed="81"/>
            <rFont val="Tahoma"/>
            <family val="2"/>
          </rPr>
          <t>Auteur:</t>
        </r>
        <r>
          <rPr>
            <sz val="9"/>
            <color indexed="81"/>
            <rFont val="Tahoma"/>
            <family val="2"/>
          </rPr>
          <t xml:space="preserve">
Contient une vérification</t>
        </r>
      </text>
    </comment>
    <comment ref="BJ11" authorId="0" shapeId="0" xr:uid="{984CF7D7-28A3-4495-82BF-D1F20AFD632A}">
      <text>
        <r>
          <rPr>
            <b/>
            <sz val="9"/>
            <color indexed="81"/>
            <rFont val="Tahoma"/>
            <family val="2"/>
          </rPr>
          <t>Auteur:</t>
        </r>
        <r>
          <rPr>
            <sz val="9"/>
            <color indexed="81"/>
            <rFont val="Tahoma"/>
            <family val="2"/>
          </rPr>
          <t xml:space="preserve">
Contient une vérification</t>
        </r>
      </text>
    </comment>
    <comment ref="BK11" authorId="0" shapeId="0" xr:uid="{EB8284A4-6BCB-4FFD-B9A4-CBE9889433D8}">
      <text>
        <r>
          <rPr>
            <b/>
            <sz val="9"/>
            <color indexed="81"/>
            <rFont val="Tahoma"/>
            <family val="2"/>
          </rPr>
          <t>Auteur:</t>
        </r>
        <r>
          <rPr>
            <sz val="9"/>
            <color indexed="81"/>
            <rFont val="Tahoma"/>
            <family val="2"/>
          </rPr>
          <t xml:space="preserve">
Contient une vérification</t>
        </r>
      </text>
    </comment>
    <comment ref="BL11" authorId="0" shapeId="0" xr:uid="{F769B935-01AC-4942-8402-B183888C995A}">
      <text>
        <r>
          <rPr>
            <b/>
            <sz val="9"/>
            <color indexed="81"/>
            <rFont val="Tahoma"/>
            <family val="2"/>
          </rPr>
          <t>Auteur:</t>
        </r>
        <r>
          <rPr>
            <sz val="9"/>
            <color indexed="81"/>
            <rFont val="Tahoma"/>
            <family val="2"/>
          </rPr>
          <t xml:space="preserve">
Contient une vérification</t>
        </r>
      </text>
    </comment>
    <comment ref="BO11" authorId="0" shapeId="0" xr:uid="{41D23459-45AB-4D39-87ED-ED3B405A6DEE}">
      <text>
        <r>
          <rPr>
            <b/>
            <sz val="9"/>
            <color indexed="81"/>
            <rFont val="Tahoma"/>
            <family val="2"/>
          </rPr>
          <t>Auteur:</t>
        </r>
        <r>
          <rPr>
            <sz val="9"/>
            <color indexed="81"/>
            <rFont val="Tahoma"/>
            <family val="2"/>
          </rPr>
          <t xml:space="preserve">
Contient une vérification</t>
        </r>
      </text>
    </comment>
    <comment ref="BP11" authorId="0" shapeId="0" xr:uid="{D569ADDE-4D2F-41CD-8BFC-90A0B38D647D}">
      <text>
        <r>
          <rPr>
            <b/>
            <sz val="9"/>
            <color indexed="81"/>
            <rFont val="Tahoma"/>
            <family val="2"/>
          </rPr>
          <t>Auteur:</t>
        </r>
        <r>
          <rPr>
            <sz val="9"/>
            <color indexed="81"/>
            <rFont val="Tahoma"/>
            <family val="2"/>
          </rPr>
          <t xml:space="preserve">
Contient une vérification</t>
        </r>
      </text>
    </comment>
    <comment ref="BQ11" authorId="0" shapeId="0" xr:uid="{A09889EB-F6FB-46EB-8C9B-112AE7E74025}">
      <text>
        <r>
          <rPr>
            <b/>
            <sz val="9"/>
            <color indexed="81"/>
            <rFont val="Tahoma"/>
            <family val="2"/>
          </rPr>
          <t>Auteur:</t>
        </r>
        <r>
          <rPr>
            <sz val="9"/>
            <color indexed="81"/>
            <rFont val="Tahoma"/>
            <family val="2"/>
          </rPr>
          <t xml:space="preserve">
Contient une vérification</t>
        </r>
      </text>
    </comment>
    <comment ref="BR11" authorId="0" shapeId="0" xr:uid="{672FBE95-2164-4590-9FE5-FEA139B66907}">
      <text>
        <r>
          <rPr>
            <b/>
            <sz val="9"/>
            <color indexed="81"/>
            <rFont val="Tahoma"/>
            <family val="2"/>
          </rPr>
          <t>Auteur:</t>
        </r>
        <r>
          <rPr>
            <sz val="9"/>
            <color indexed="81"/>
            <rFont val="Tahoma"/>
            <family val="2"/>
          </rPr>
          <t xml:space="preserve">
Contient une vérification</t>
        </r>
      </text>
    </comment>
    <comment ref="BU11" authorId="0" shapeId="0" xr:uid="{52B4BDCB-491C-46E8-A4C2-E8020C367C54}">
      <text>
        <r>
          <rPr>
            <b/>
            <sz val="9"/>
            <color indexed="81"/>
            <rFont val="Tahoma"/>
            <family val="2"/>
          </rPr>
          <t>Auteur:</t>
        </r>
        <r>
          <rPr>
            <sz val="9"/>
            <color indexed="81"/>
            <rFont val="Tahoma"/>
            <family val="2"/>
          </rPr>
          <t xml:space="preserve">
Contient une vérification</t>
        </r>
      </text>
    </comment>
    <comment ref="BV11" authorId="0" shapeId="0" xr:uid="{9A10770E-8F8F-4253-85BF-145B3E3ADDDE}">
      <text>
        <r>
          <rPr>
            <b/>
            <sz val="9"/>
            <color indexed="81"/>
            <rFont val="Tahoma"/>
            <family val="2"/>
          </rPr>
          <t>Auteur:</t>
        </r>
        <r>
          <rPr>
            <sz val="9"/>
            <color indexed="81"/>
            <rFont val="Tahoma"/>
            <family val="2"/>
          </rPr>
          <t xml:space="preserve">
Contient une vérification</t>
        </r>
      </text>
    </comment>
    <comment ref="BW11" authorId="0" shapeId="0" xr:uid="{55751E91-D860-4712-A350-65BBDE2F4D23}">
      <text>
        <r>
          <rPr>
            <b/>
            <sz val="9"/>
            <color indexed="81"/>
            <rFont val="Tahoma"/>
            <family val="2"/>
          </rPr>
          <t>Auteur:</t>
        </r>
        <r>
          <rPr>
            <sz val="9"/>
            <color indexed="81"/>
            <rFont val="Tahoma"/>
            <family val="2"/>
          </rPr>
          <t xml:space="preserve">
Contient une vérification</t>
        </r>
      </text>
    </comment>
    <comment ref="BX11" authorId="0" shapeId="0" xr:uid="{F2E3D6F0-D992-4F8B-840B-8D43ABA25A63}">
      <text>
        <r>
          <rPr>
            <b/>
            <sz val="9"/>
            <color indexed="81"/>
            <rFont val="Tahoma"/>
            <family val="2"/>
          </rPr>
          <t>Auteur:</t>
        </r>
        <r>
          <rPr>
            <sz val="9"/>
            <color indexed="81"/>
            <rFont val="Tahoma"/>
            <family val="2"/>
          </rPr>
          <t xml:space="preserve">
Contient une vérification</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<sst xmlns="http://schemas.openxmlformats.org/spreadsheetml/2006/main" count="575" uniqueCount="231">
  <si>
    <t>SAU</t>
  </si>
  <si>
    <t>Commune et division</t>
  </si>
  <si>
    <t>Contenance</t>
  </si>
  <si>
    <t>MIN</t>
  </si>
  <si>
    <t>MAX</t>
  </si>
  <si>
    <t>AGE</t>
  </si>
  <si>
    <t>RESULTAT</t>
  </si>
  <si>
    <t>SCORE TOTAL</t>
  </si>
  <si>
    <t>Points critère 5</t>
  </si>
  <si>
    <t>Points critère 6</t>
  </si>
  <si>
    <t>Aide</t>
  </si>
  <si>
    <t>Unité</t>
  </si>
  <si>
    <t>ca</t>
  </si>
  <si>
    <t>Nom du paramètre</t>
  </si>
  <si>
    <t>A encoder sur base de la législation</t>
  </si>
  <si>
    <t>Ne peut pas être modifié. Fixé par le CWA</t>
  </si>
  <si>
    <t>Valeur basse du critère</t>
  </si>
  <si>
    <t>Valeur haute du critère</t>
  </si>
  <si>
    <t>Type de critère</t>
  </si>
  <si>
    <t>Type de critères</t>
  </si>
  <si>
    <t>Explication</t>
  </si>
  <si>
    <t>Exemple</t>
  </si>
  <si>
    <t>00_PasdeCritère</t>
  </si>
  <si>
    <t>Points si inférieur à la valeur basse</t>
  </si>
  <si>
    <t>Points si entre la valeur basse et haute</t>
  </si>
  <si>
    <t>Points si supérieur à la valeur haute</t>
  </si>
  <si>
    <t>Points</t>
  </si>
  <si>
    <t>années</t>
  </si>
  <si>
    <t>Non Applicable</t>
  </si>
  <si>
    <t>Fixé au SmR</t>
  </si>
  <si>
    <t>Fixé au SMR</t>
  </si>
  <si>
    <t>Id Type de Critère</t>
  </si>
  <si>
    <t>Mots clés</t>
  </si>
  <si>
    <t>ValeurMinimale</t>
  </si>
  <si>
    <t>ValeurMaximale</t>
  </si>
  <si>
    <t>m</t>
  </si>
  <si>
    <t>Erreur d'encodage</t>
  </si>
  <si>
    <t>Calculé automatiquement sur base des soumissions</t>
  </si>
  <si>
    <t>Age</t>
  </si>
  <si>
    <t>Maximum attribuable des Points</t>
  </si>
  <si>
    <t>Critère 5</t>
  </si>
  <si>
    <t>Critère 1</t>
  </si>
  <si>
    <t>Distance par rapport à la limite de la parcelle la plus proche [m]</t>
  </si>
  <si>
    <t>Surface Agricole Utile (SAU) [ca]</t>
  </si>
  <si>
    <t>Date de naissance [jj/mm/aaaa]</t>
  </si>
  <si>
    <t>Numéro du lot</t>
  </si>
  <si>
    <t>Nom du lot</t>
  </si>
  <si>
    <t>Critère 3.1</t>
  </si>
  <si>
    <t>Critère 3.2</t>
  </si>
  <si>
    <t>Description du bien à attribuer</t>
  </si>
  <si>
    <t>Liste des soumissionnaires</t>
  </si>
  <si>
    <t>Calculé pour Critère 1</t>
  </si>
  <si>
    <t>N° Param</t>
  </si>
  <si>
    <t>Points critère 1</t>
  </si>
  <si>
    <t>Valeur utilisée pour Critère 1</t>
  </si>
  <si>
    <t>Calcul selon la règle ci-dessous</t>
  </si>
  <si>
    <t>Points critère 2.1</t>
  </si>
  <si>
    <t>A. Données générales à la soumission</t>
  </si>
  <si>
    <t xml:space="preserve">B. Critères d’attribution minimaux </t>
  </si>
  <si>
    <t>2.2 Seconde partie - majoration</t>
  </si>
  <si>
    <t>Points critère 2.2</t>
  </si>
  <si>
    <t>Valeur utilisée pour Critère 2.2</t>
  </si>
  <si>
    <t>Valeur utilisée pour Critère 2.1</t>
  </si>
  <si>
    <t>Critère 2.1</t>
  </si>
  <si>
    <t>SAU + Contenance Attribuée</t>
  </si>
  <si>
    <t>Critère 2.2</t>
  </si>
  <si>
    <t>Points critère 3.1</t>
  </si>
  <si>
    <t>Valeur utilisée pour Critère 3.1</t>
  </si>
  <si>
    <t>Points critère 3.2</t>
  </si>
  <si>
    <t>Valeur utilisée pour Critère 3.2</t>
  </si>
  <si>
    <t>Distance parcelle la plus proche</t>
  </si>
  <si>
    <t>Distance unité exploitation</t>
  </si>
  <si>
    <t>Ligne Valide</t>
  </si>
  <si>
    <t>Age à la date limite de soumission des offres [Année entamée]</t>
  </si>
  <si>
    <t>Valeur Min/Max des soumissionaires</t>
  </si>
  <si>
    <t>3.1 Première partie - Distance par rapport à la limite de la parcelle la plus proche</t>
  </si>
  <si>
    <t>3.2 Seconde partie - Distance par rapport à l’adresse de l’unité d’exploitation</t>
  </si>
  <si>
    <t>2.1 Première partie - critère de base</t>
  </si>
  <si>
    <t>4.1. Sans tenir compte de la superficie du bien à attribuer</t>
  </si>
  <si>
    <t>4.1.1 Première partie - Sur base de la SAU initiale</t>
  </si>
  <si>
    <t>4.1.2 Deuxième partie - Sur base de la surface des biens appartenant à un propriétaire public</t>
  </si>
  <si>
    <t>4.1.3 Troisième partie - Sur base du % de surface des biens appartenant à un propriétaire public</t>
  </si>
  <si>
    <t>Critère 4.1.1</t>
  </si>
  <si>
    <t>Critère 4.1.2</t>
  </si>
  <si>
    <t>Points critère 4.1.1</t>
  </si>
  <si>
    <t>Valeur utilisée pour Critère 4.1.1</t>
  </si>
  <si>
    <t>Points critère 4.1.2</t>
  </si>
  <si>
    <t>Valeur utilisée pour Critère 4.1.2</t>
  </si>
  <si>
    <t>Points critère 4.1.3</t>
  </si>
  <si>
    <t>Valeur utilisée pour Critère 4.1.3</t>
  </si>
  <si>
    <t>Critère 4.1.3</t>
  </si>
  <si>
    <t>Surface biens publics</t>
  </si>
  <si>
    <t>Proportion de biens publics</t>
  </si>
  <si>
    <t>dont Surface de biens publics [ca]</t>
  </si>
  <si>
    <t>NA</t>
  </si>
  <si>
    <t>4.2. En tenant compte de la superficie du bien à attribuer</t>
  </si>
  <si>
    <t>Critère 4.2</t>
  </si>
  <si>
    <t>Critère 6</t>
  </si>
  <si>
    <t>Critère 7</t>
  </si>
  <si>
    <t>Critère 8</t>
  </si>
  <si>
    <t>Critère 9</t>
  </si>
  <si>
    <t>Points critère 4.2</t>
  </si>
  <si>
    <t>Valeur utilisée pour Critère 4.2</t>
  </si>
  <si>
    <t>%</t>
  </si>
  <si>
    <t>Proportion de biens publics après</t>
  </si>
  <si>
    <t>ZONE TECHNIQUE</t>
  </si>
  <si>
    <t>A NE PAS IMPRIMER</t>
  </si>
  <si>
    <t>Valeur utilisée pour Critère 5</t>
  </si>
  <si>
    <t>5. Critère libre N°5</t>
  </si>
  <si>
    <t>Description de votre critère</t>
  </si>
  <si>
    <t>Distance par rapport à l’adresse de l’unité de production la plus proche [m]</t>
  </si>
  <si>
    <t>20_Manuel</t>
  </si>
  <si>
    <t>Calculé pour Critère 4.1.3</t>
  </si>
  <si>
    <t>Calculé pour Critère 4.2</t>
  </si>
  <si>
    <t>Critères 2, 4.1.1, 4.1.3, 4.2</t>
  </si>
  <si>
    <t>Critères 4.1.2, 4.2</t>
  </si>
  <si>
    <t>Rapport superficie bien public / SAU avant attribution</t>
  </si>
  <si>
    <t>Rapport superficie bien public / SAU si attribution</t>
  </si>
  <si>
    <t>Résultat</t>
  </si>
  <si>
    <t>Description du Critère N° 5 (A faire dans "Données Générales")</t>
  </si>
  <si>
    <t>Non utilisé</t>
  </si>
  <si>
    <t>Texte Pts Milieu</t>
  </si>
  <si>
    <t>Le critère ne sera pas utilisé pour l'évaluation des offres</t>
  </si>
  <si>
    <t>Valeur (à encoder si la cellule est en jaune pâle)</t>
  </si>
  <si>
    <t>Min / Max Pts</t>
  </si>
  <si>
    <t>6. Critère libre N°6</t>
  </si>
  <si>
    <t>Description du Critère N° 6 (A faire dans "Données Générales")</t>
  </si>
  <si>
    <t>Valeur utilisée pour Critère 6</t>
  </si>
  <si>
    <t>Les contacts</t>
  </si>
  <si>
    <t>Email</t>
  </si>
  <si>
    <t>Le Document</t>
  </si>
  <si>
    <t>Date de Creation du document</t>
  </si>
  <si>
    <t>Auteur du documents</t>
  </si>
  <si>
    <t>Statut</t>
  </si>
  <si>
    <t>Version doc</t>
  </si>
  <si>
    <t>Date version</t>
  </si>
  <si>
    <t>Destinataire(s) de la diffusion</t>
  </si>
  <si>
    <t>Auteur de la derniere modification</t>
  </si>
  <si>
    <t>Date de la derniere modification</t>
  </si>
  <si>
    <t>Documents de référence</t>
  </si>
  <si>
    <t>Organisation</t>
  </si>
  <si>
    <t>SPW ARNE</t>
  </si>
  <si>
    <t>DAFoR</t>
  </si>
  <si>
    <t>Arrondi à la … décimale</t>
  </si>
  <si>
    <t>Nom</t>
  </si>
  <si>
    <t>Prénom</t>
  </si>
  <si>
    <t>SPW ARNE - Direction de l’Aménagement foncier rural</t>
  </si>
  <si>
    <t>Avenue Prince de Liège, 7</t>
  </si>
  <si>
    <t>5100 Jambes</t>
  </si>
  <si>
    <t>Adresse</t>
  </si>
  <si>
    <t>bailaferme@spw.wallonie.be</t>
  </si>
  <si>
    <t>Version Bêta</t>
  </si>
  <si>
    <t>[1]</t>
  </si>
  <si>
    <t>https://agriculture.wallonie.be/bail-a-ferme</t>
  </si>
  <si>
    <t>Portail de l'agriculture wallone, Bail à ferme :</t>
  </si>
  <si>
    <r>
      <t>Superficie minimale de Rentabilité (</t>
    </r>
    <r>
      <rPr>
        <b/>
        <sz val="10"/>
        <color theme="1"/>
        <rFont val="Calibri"/>
        <family val="2"/>
        <scheme val="minor"/>
      </rPr>
      <t>SmR</t>
    </r>
    <r>
      <rPr>
        <sz val="10"/>
        <color theme="1"/>
        <rFont val="Calibri"/>
        <family val="2"/>
        <scheme val="minor"/>
      </rPr>
      <t>)</t>
    </r>
  </si>
  <si>
    <r>
      <t>Superficie Maximale de Rentabilité (</t>
    </r>
    <r>
      <rPr>
        <b/>
        <sz val="10"/>
        <color theme="1"/>
        <rFont val="Calibri"/>
        <family val="2"/>
        <scheme val="minor"/>
      </rPr>
      <t>SMR</t>
    </r>
    <r>
      <rPr>
        <sz val="10"/>
        <color theme="1"/>
        <rFont val="Calibri"/>
        <family val="2"/>
        <scheme val="minor"/>
      </rPr>
      <t>)</t>
    </r>
  </si>
  <si>
    <r>
      <t xml:space="preserve">1 </t>
    </r>
    <r>
      <rPr>
        <u/>
        <sz val="10"/>
        <color theme="1"/>
        <rFont val="Calibri"/>
        <family val="2"/>
        <scheme val="minor"/>
      </rPr>
      <t>Age du plus jeune soumissionnaire</t>
    </r>
  </si>
  <si>
    <r>
      <t xml:space="preserve">2 </t>
    </r>
    <r>
      <rPr>
        <u/>
        <sz val="10"/>
        <color theme="1"/>
        <rFont val="Calibri"/>
        <family val="2"/>
        <scheme val="minor"/>
      </rPr>
      <t>Superficie Agricole Utilisée (SAU)</t>
    </r>
  </si>
  <si>
    <r>
      <t xml:space="preserve">3 </t>
    </r>
    <r>
      <rPr>
        <u/>
        <sz val="10"/>
        <color theme="1"/>
        <rFont val="Calibri"/>
        <family val="2"/>
        <scheme val="minor"/>
      </rPr>
      <t>Proximité de l'exploitation par rapport au bien</t>
    </r>
  </si>
  <si>
    <r>
      <t xml:space="preserve">4. </t>
    </r>
    <r>
      <rPr>
        <u/>
        <sz val="10"/>
        <color theme="1"/>
        <rFont val="Calibri"/>
        <family val="2"/>
        <scheme val="minor"/>
      </rPr>
      <t>Distribution des biens appartenant à un propriétaire public</t>
    </r>
  </si>
  <si>
    <r>
      <t>Date Limite de réception des soumissions (</t>
    </r>
    <r>
      <rPr>
        <b/>
        <sz val="10"/>
        <color theme="1"/>
        <rFont val="Calibri"/>
        <family val="2"/>
        <scheme val="minor"/>
      </rPr>
      <t>DLimS</t>
    </r>
    <r>
      <rPr>
        <sz val="10"/>
        <color theme="1"/>
        <rFont val="Calibri"/>
        <family val="2"/>
        <scheme val="minor"/>
      </rPr>
      <t>)</t>
    </r>
  </si>
  <si>
    <t>Critère Manuel trop grand</t>
  </si>
  <si>
    <r>
      <t>Escalier (montant ou descendant) à 3 niveaux dont le 2ème niveau est délimité par une limite 1 et une limite 2.
La limite 1 est incluse dans le 1er niveau (</t>
    </r>
    <r>
      <rPr>
        <b/>
        <u/>
        <sz val="11"/>
        <color theme="1"/>
        <rFont val="Calibri"/>
        <family val="2"/>
        <scheme val="minor"/>
      </rPr>
      <t>G</t>
    </r>
    <r>
      <rPr>
        <sz val="11"/>
        <color theme="1"/>
        <rFont val="Calibri"/>
        <family val="2"/>
        <scheme val="minor"/>
      </rPr>
      <t>auche).
La limite 2 est incluse dans le 2ème niveau (</t>
    </r>
    <r>
      <rPr>
        <b/>
        <u/>
        <sz val="11"/>
        <color theme="1"/>
        <rFont val="Calibri"/>
        <family val="2"/>
        <scheme val="minor"/>
      </rPr>
      <t>M</t>
    </r>
    <r>
      <rPr>
        <sz val="11"/>
        <color theme="1"/>
        <rFont val="Calibri"/>
        <family val="2"/>
        <scheme val="minor"/>
      </rPr>
      <t>ilieu).</t>
    </r>
  </si>
  <si>
    <t>Escalier (montant ou descendant) à 3 niveaux dont le 2ème niveau est délimité par une limite 1 et une limite 2.
La limite 1 est incluse dans le 2ème niveau (Milieu).
La limite 2 est incluse dans le 3ème niveau (Droite).</t>
  </si>
  <si>
    <t>Plan incliné (montant ou descendant) délimité par une limite 1 et une limite 2.
Les critères inférieurs à la limite 1 recoivent les points de cette la valeur 1.
Les critères supérieurs à la limite 2 recoivent les points de cette valeur 2.
Les critères compris entre les 2 limites recoivent les points pondérés selon une pente.</t>
  </si>
  <si>
    <t>Vous introduisez directement les points de ce critère</t>
  </si>
  <si>
    <t>Points si inférieur ou égal à la limite 1</t>
  </si>
  <si>
    <t>Points si strictement inférieur à la limite 1</t>
  </si>
  <si>
    <t>Points entre la valeur limite 1 (non comprise) et limite 2 (comprise)</t>
  </si>
  <si>
    <t>Points entre la valeur limite 1 (comprise) et limite 2 (non comprise)</t>
  </si>
  <si>
    <t>Points si strictement supérieur à la valeur limite 2</t>
  </si>
  <si>
    <t>Points si supérieur ou égal à la valeur limite 2</t>
  </si>
  <si>
    <t>Texte Pts Limite 1</t>
  </si>
  <si>
    <t>Texte Pts Limite 2</t>
  </si>
  <si>
    <t>Valeur de la limite 1 du critère</t>
  </si>
  <si>
    <t>Valeur de la limite 2 du critère</t>
  </si>
  <si>
    <t>Points si strictement inférieur à la valeur limite 1</t>
  </si>
  <si>
    <t>Points si inférieur à la valeur limite 1</t>
  </si>
  <si>
    <t>Valeur limite 1 du critère</t>
  </si>
  <si>
    <t>Valeur limite 2 du critère</t>
  </si>
  <si>
    <t>Points si supérieur à la valeur limite 2</t>
  </si>
  <si>
    <t>Pour des raisons techniques, la valeur limite 2 est fixée au SMR.</t>
  </si>
  <si>
    <t>Points si entre la valeur limite 1 (comprise) et limite 2 (non comprise)</t>
  </si>
  <si>
    <t>Points si entre la valeur limite 1 et limite 2</t>
  </si>
  <si>
    <t>01_Escalier_L1G_L2M</t>
  </si>
  <si>
    <t>02_Escalier_L1M_L2D</t>
  </si>
  <si>
    <t>03_PlanIncliné</t>
  </si>
  <si>
    <t>RC sans coefficient</t>
  </si>
  <si>
    <t>Score Max</t>
  </si>
  <si>
    <t>Version Alpha</t>
  </si>
  <si>
    <t>Communes participantes aux tests</t>
  </si>
  <si>
    <t>1.02.d</t>
  </si>
  <si>
    <t>Seconde version Bêta</t>
  </si>
  <si>
    <t>B. Critères d’attribution complémentaires</t>
  </si>
  <si>
    <t>Maximum de points pour ce critère</t>
  </si>
  <si>
    <t>Contenu du document</t>
  </si>
  <si>
    <t>-----</t>
  </si>
  <si>
    <t>Maximum attribuable des Points si Critère Manuel</t>
  </si>
  <si>
    <t>Unité à définir par vous-même
La valeur limite 1 doit être 
- soit un nombre positif
- soit "ValeurMinimale" pour prendre la plus petite valeur du critère (Par exemple l'âge du plus jeune)</t>
  </si>
  <si>
    <t>Unité à définir par vous-même
La valeur limite 2 doit être 
- soit un nombre positif
- soit "ValeurMaximale" pour prendre la plus grande valeur du critère (Par exemple l'âge du plus âgé)</t>
  </si>
  <si>
    <t>Ajout de 3 critères complémentaires n°7 à n°9</t>
  </si>
  <si>
    <t>7. Critère libre N°7</t>
  </si>
  <si>
    <t>8. Critère libre N°8</t>
  </si>
  <si>
    <t>9. Critère libre N°9</t>
  </si>
  <si>
    <t>Description du Critère N° 7 (A faire dans "Données Générales")</t>
  </si>
  <si>
    <t>Description du Critère N° 8 (A faire dans "Données Générales")</t>
  </si>
  <si>
    <t>Description du Critère N° 9 (A faire dans "Données Générales")</t>
  </si>
  <si>
    <t>Points critère 7</t>
  </si>
  <si>
    <t>Valeur utilisée pour Critère 7</t>
  </si>
  <si>
    <t>Points critère 8</t>
  </si>
  <si>
    <t>Valeur utilisée pour Critère 8</t>
  </si>
  <si>
    <t>Valeur utilisée pour Critère 9</t>
  </si>
  <si>
    <t>Points critère 9</t>
  </si>
  <si>
    <t>S° et N° parcelle(s)</t>
  </si>
  <si>
    <t>de la modification</t>
  </si>
  <si>
    <t>Commentaire</t>
  </si>
  <si>
    <t>Date</t>
  </si>
  <si>
    <t>diffusion</t>
  </si>
  <si>
    <t>Auteur de la</t>
  </si>
  <si>
    <t>modification</t>
  </si>
  <si>
    <t>2.02</t>
  </si>
  <si>
    <t>Site agriculture.wallonie.be</t>
  </si>
  <si>
    <t>Mise à jour de "Info"</t>
  </si>
  <si>
    <t>15 soumissionnaires</t>
  </si>
  <si>
    <t>Lieu-dit ou nom de la rue</t>
  </si>
  <si>
    <t>3.01</t>
  </si>
  <si>
    <t>3.02</t>
  </si>
  <si>
    <t>Publication</t>
  </si>
  <si>
    <r>
      <t xml:space="preserve">Ce formulaire constitue un support aux propriétaires publics dans le cadre des procédures de soumission visées à l'article 18 de l'ANCIEN CODE CIVIL. - LIVRE III - TITRE VIII - CHAPITRE II, Section 3 : Des règles particulières aux baux à ferme.
Il permet l'encodage et le calcul automatique des critères d'attribution prévus par l'Arrêté du Gouvernement wallon du 20 juin 2019 fixant les modalités de mise sous bail à ferme des biens ruraux appartenant à des propriétaires publics.
La possibilité d'ajout de critères d'attribution complémentaires a également été prévue avec un encodage soit manuel, soit via l'utilisation de formules prédéfinies (pour l'ajout de critères complémentaires, se référer au document word "tuto ajout de critères complémentaires").
</t>
    </r>
    <r>
      <rPr>
        <b/>
        <sz val="9"/>
        <rFont val="Calibri"/>
        <family val="2"/>
        <scheme val="minor"/>
      </rPr>
      <t>Ce document est composé de trois pages</t>
    </r>
    <r>
      <rPr>
        <sz val="9"/>
        <rFont val="Calibri"/>
        <family val="2"/>
        <scheme val="minor"/>
      </rPr>
      <t xml:space="preserve"> :
-   Une première page « info » sur laquelle vous vous trouvez ;
- Une deuxième page  « données générales » contenant les modalités de calcul des critères d’attribution. Elle est déjà préremplie. Dès lors, si vous n’utilisez que les critères d’attribution légaux, vous devez uniquement compléter les données sur les superficies minimales et maximales de rentabilité afférant à votre région en lignes 3 et 4 . Si par contre vous souhaitez ajouter des critères d’attribution complémentaires, vous devrez également compléter les lignes 88 et suivantes.
- Une troisième page « liste soumissionnaires valides » contenant les données relatives aux soumissionnaires, au lot à attribuer, la date limite de réception des soumissions ainsi que les résultats de la procédure. S’agissant de données propres à votre procédure, vous devrez encoder ici vous-même les données. Les résultats de la procédure s’afficheront alors automatiquement, ils sont calculés grâce aux critères fixés dans la deuxième page et aux données fixées dans la troisième.
Afin de vous aider lors du remplissage du formulaire, les cases « à compléter » ont été colorées en jaune, les cases « non-modifiables » en bleu ».
</t>
    </r>
    <r>
      <rPr>
        <b/>
        <sz val="9"/>
        <rFont val="Calibri"/>
        <family val="2"/>
        <scheme val="minor"/>
      </rPr>
      <t>Points d'attention</t>
    </r>
    <r>
      <rPr>
        <sz val="9"/>
        <rFont val="Calibri"/>
        <family val="2"/>
        <scheme val="minor"/>
      </rPr>
      <t xml:space="preserve">: 
</t>
    </r>
    <r>
      <rPr>
        <b/>
        <sz val="9"/>
        <rFont val="Calibri"/>
        <family val="2"/>
        <scheme val="minor"/>
      </rPr>
      <t>1.</t>
    </r>
    <r>
      <rPr>
        <sz val="9"/>
        <rFont val="Calibri"/>
        <family val="2"/>
        <scheme val="minor"/>
      </rPr>
      <t xml:space="preserve"> </t>
    </r>
    <r>
      <rPr>
        <b/>
        <sz val="9"/>
        <rFont val="Calibri"/>
        <family val="2"/>
        <scheme val="minor"/>
      </rPr>
      <t>Procédure à plusieurs lots</t>
    </r>
    <r>
      <rPr>
        <sz val="9"/>
        <rFont val="Calibri"/>
        <family val="2"/>
        <scheme val="minor"/>
      </rPr>
      <t xml:space="preserve">: Etant donné la protection de certaines zones du document, il n'est parfois pas possible de copier-coller des éléments (par exemple les données des soumissionnaires) dans un autre document excel. Ceci peut vous causer une perte de temps lorsque vous avez plusieurs lots à attribuer et donc plusieurs documents excel. Toutefois, il existe une solution simple et rapide : encodez une première fois toutes les données des soumissionnaires dans l’excel (il s’agira de votre document de base). Une fois cette opération faite, il vous suffira d’ « enregistrer sous » le document en autant d’exemplaires et donc sous autant de noms de lot dont vous avez besoin (ex : on « enregistre sous » et on intitule son document « lot 1 », puis on « enregistre sous » de nouveau et on intitule son document « lot 2), et ainsi de suite). A l’arrivée de cette opération, vous aurez donc autant de documents excel que vous avez de lots et ils seront déjà pré-encodés. Il vous suffira simplement alors de réaliser manuellement les modifications spécifiques à chaque lot.
</t>
    </r>
    <r>
      <rPr>
        <b/>
        <sz val="9"/>
        <rFont val="Calibri"/>
        <family val="2"/>
        <scheme val="minor"/>
      </rPr>
      <t>2. Critère de l'âge</t>
    </r>
    <r>
      <rPr>
        <sz val="9"/>
        <rFont val="Calibri"/>
        <family val="2"/>
        <scheme val="minor"/>
      </rPr>
      <t xml:space="preserve">: Lorsque la soumission émane d'une société simple (sans personnalité juridique), seul l'âge du plus jeune </t>
    </r>
    <r>
      <rPr>
        <u/>
        <sz val="9"/>
        <rFont val="Calibri"/>
        <family val="2"/>
        <scheme val="minor"/>
      </rPr>
      <t>membre</t>
    </r>
    <r>
      <rPr>
        <sz val="9"/>
        <rFont val="Calibri"/>
        <family val="2"/>
        <scheme val="minor"/>
      </rPr>
      <t xml:space="preserve"> de la société simple ne rencontrant pas un des critères d’exclusion est pris en compte (ex : membre A : 18 ans sans diplôme/expérience, membre B : 24 ans avec diplôme/expérience, l’âge de B est pris en compte et donc indiqué dans le tableau).
Lorsque la soumission émane d'une société, seul l'âge du plus jeune </t>
    </r>
    <r>
      <rPr>
        <u/>
        <sz val="9"/>
        <rFont val="Calibri"/>
        <family val="2"/>
        <scheme val="minor"/>
      </rPr>
      <t>administrateur</t>
    </r>
    <r>
      <rPr>
        <sz val="9"/>
        <rFont val="Calibri"/>
        <family val="2"/>
        <scheme val="minor"/>
      </rPr>
      <t xml:space="preserve"> ne rencontrant pas un desdits critères est pris en compte.</t>
    </r>
  </si>
  <si>
    <t>Compatibilité avec Excel 2013 + Correction Critère 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</si>
</sst>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lt;100]\ 0&quot; ca&quot;;[&gt;=10000]0&quot; ha &quot;00&quot; a &quot;00&quot; ca&quot;;0&quot; a &quot;00&quot; ca&quot;"/>
    <numFmt numFmtId="165" formatCode="[&lt;100]\ 0&quot; Ca&quot;;[&gt;=10000]0&quot; Ha &quot;00&quot; a &quot;00&quot; Ca&quot;;0&quot; a &quot;00&quot; Ca&quot;"/>
    <numFmt numFmtId="166" formatCode="#\ ##0\ &quot;m&quot;"/>
    <numFmt numFmtId="167" formatCode="0.0"/>
    <numFmt numFmtId="168" formatCode="##0&quot; ans&quot;"/>
    <numFmt numFmtId="169" formatCode="#0&quot; Pts&quot;"/>
    <numFmt numFmtId="170" formatCode="0.0000"/>
    <numFmt numFmtId="171" formatCode="0.000%"/>
    <numFmt numFmtId="172" formatCode="[$-F800]dddd\,\ mmmm\ dd\,\ yyyy"/>
    <numFmt numFmtId="173" formatCode="d\/mm\/yyyy"/>
  </numFmts>
  <fonts count="27" x14ac:knownFonts="1">
    <font>
      <sz val="11"/>
      <color theme="1"/>
      <name val="Calibri"/>
      <family val="2"/>
      <scheme val="minor"/>
    </font>
    <font>
      <sz val="10"/>
      <color theme="1"/>
      <name val="Calibri"/>
      <family val="2"/>
      <scheme val="minor"/>
    </font>
    <font>
      <sz val="8"/>
      <name val="Calibri"/>
      <family val="2"/>
      <scheme val="minor"/>
    </font>
    <font>
      <sz val="11"/>
      <color theme="1"/>
      <name val="Calibri"/>
      <family val="2"/>
      <scheme val="minor"/>
    </font>
    <font>
      <sz val="9"/>
      <color indexed="81"/>
      <name val="Tahoma"/>
      <family val="2"/>
    </font>
    <font>
      <b/>
      <sz val="9"/>
      <color indexed="81"/>
      <name val="Tahoma"/>
      <family val="2"/>
    </font>
    <font>
      <sz val="8"/>
      <color rgb="FF000000"/>
      <name val="Segoe UI"/>
      <family val="2"/>
    </font>
    <font>
      <u/>
      <sz val="11"/>
      <color theme="10"/>
      <name val="Calibri"/>
      <family val="2"/>
      <scheme val="minor"/>
    </font>
    <font>
      <sz val="9"/>
      <name val="Calibri"/>
      <family val="2"/>
      <scheme val="minor"/>
    </font>
    <font>
      <b/>
      <sz val="9"/>
      <name val="Calibri"/>
      <family val="2"/>
      <scheme val="minor"/>
    </font>
    <font>
      <b/>
      <i/>
      <sz val="9"/>
      <name val="Calibri"/>
      <family val="2"/>
      <scheme val="minor"/>
    </font>
    <font>
      <sz val="11"/>
      <name val="Calibri"/>
      <family val="2"/>
      <scheme val="minor"/>
    </font>
    <font>
      <b/>
      <i/>
      <sz val="12"/>
      <color rgb="FF595959"/>
      <name val="Calibri"/>
      <family val="2"/>
      <scheme val="minor"/>
    </font>
    <font>
      <b/>
      <sz val="9"/>
      <color rgb="FF595959"/>
      <name val="Calibri"/>
      <family val="2"/>
      <scheme val="minor"/>
    </font>
    <font>
      <b/>
      <sz val="8"/>
      <color theme="1" tint="0.34998626667073579"/>
      <name val="Calibri"/>
      <family val="2"/>
      <scheme val="minor"/>
    </font>
    <font>
      <sz val="8"/>
      <color theme="1"/>
      <name val="Calibri"/>
      <family val="2"/>
      <scheme val="minor"/>
    </font>
    <font>
      <u/>
      <sz val="9"/>
      <color theme="10"/>
      <name val="Calibri"/>
      <family val="2"/>
      <scheme val="minor"/>
    </font>
    <font>
      <u/>
      <sz val="8"/>
      <color theme="10"/>
      <name val="Calibri"/>
      <family val="2"/>
      <scheme val="minor"/>
    </font>
    <font>
      <sz val="9"/>
      <color rgb="FF333333"/>
      <name val="Calibri"/>
      <family val="2"/>
      <scheme val="minor"/>
    </font>
    <font>
      <i/>
      <u/>
      <sz val="10"/>
      <color theme="1"/>
      <name val="Calibri"/>
      <family val="2"/>
      <scheme val="minor"/>
    </font>
    <font>
      <b/>
      <sz val="10"/>
      <color theme="1"/>
      <name val="Calibri"/>
      <family val="2"/>
      <scheme val="minor"/>
    </font>
    <font>
      <sz val="10"/>
      <color rgb="FFFF0000"/>
      <name val="Calibri"/>
      <family val="2"/>
      <scheme val="minor"/>
    </font>
    <font>
      <u/>
      <sz val="10"/>
      <color theme="1"/>
      <name val="Calibri"/>
      <family val="2"/>
      <scheme val="minor"/>
    </font>
    <font>
      <i/>
      <u/>
      <sz val="12"/>
      <color theme="1"/>
      <name val="Calibri"/>
      <family val="2"/>
      <scheme val="minor"/>
    </font>
    <font>
      <b/>
      <sz val="10"/>
      <color rgb="FFFF0000"/>
      <name val="Calibri"/>
      <family val="2"/>
      <scheme val="minor"/>
    </font>
    <font>
      <b/>
      <u/>
      <sz val="11"/>
      <color theme="1"/>
      <name val="Calibri"/>
      <family val="2"/>
      <scheme val="minor"/>
    </font>
    <font>
      <u/>
      <sz val="9"/>
      <name val="Calibri"/>
      <family val="2"/>
      <scheme val="minor"/>
    </font>
  </fonts>
  <fills count="17">
    <fill>
      <patternFill patternType="none"/>
    </fill>
    <fill>
      <patternFill patternType="gray125"/>
    </fill>
    <fill>
      <patternFill patternType="solid">
        <fgColor theme="9" tint="0.79998168889431442"/>
        <bgColor indexed="64"/>
      </patternFill>
    </fill>
    <fill>
      <patternFill patternType="solid">
        <fgColor rgb="FF0099FF"/>
        <bgColor indexed="64"/>
      </patternFill>
    </fill>
    <fill>
      <patternFill patternType="solid">
        <fgColor rgb="FF99CCFF"/>
        <bgColor indexed="64"/>
      </patternFill>
    </fill>
    <fill>
      <patternFill patternType="solid">
        <fgColor rgb="FFFFFFCC"/>
        <bgColor indexed="64"/>
      </patternFill>
    </fill>
    <fill>
      <patternFill patternType="solid">
        <fgColor rgb="FFCCECFF"/>
        <bgColor indexed="64"/>
      </patternFill>
    </fill>
    <fill>
      <patternFill patternType="solid">
        <fgColor rgb="FFDDDDDD"/>
        <bgColor indexed="64"/>
      </patternFill>
    </fill>
    <fill>
      <patternFill patternType="solid">
        <fgColor theme="9" tint="0.39997558519241921"/>
        <bgColor indexed="64"/>
      </patternFill>
    </fill>
    <fill>
      <patternFill patternType="lightUp"/>
    </fill>
    <fill>
      <patternFill patternType="solid">
        <fgColor theme="9" tint="0.59999389629810485"/>
        <bgColor indexed="64"/>
      </patternFill>
    </fill>
    <fill>
      <patternFill patternType="solid">
        <fgColor rgb="FFFFCCFF"/>
        <bgColor indexed="64"/>
      </patternFill>
    </fill>
    <fill>
      <patternFill patternType="solid">
        <fgColor rgb="FFFF9966"/>
        <bgColor indexed="64"/>
      </patternFill>
    </fill>
    <fill>
      <patternFill patternType="lightUp">
        <bgColor rgb="FFCCECFF"/>
      </patternFill>
    </fill>
    <fill>
      <patternFill patternType="solid">
        <fgColor rgb="FFCC99FF"/>
        <bgColor indexed="64"/>
      </patternFill>
    </fill>
    <fill>
      <patternFill patternType="darkTrellis"/>
    </fill>
    <fill>
      <patternFill patternType="solid">
        <fgColor rgb="FF66FF99"/>
        <bgColor indexed="64"/>
      </patternFill>
    </fill>
  </fills>
  <borders count="77">
    <border>
      <left/>
      <right/>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bottom/>
      <diagonal/>
    </border>
    <border>
      <left style="medium">
        <color auto="1"/>
      </left>
      <right style="medium">
        <color auto="1"/>
      </right>
      <top style="medium">
        <color auto="1"/>
      </top>
      <bottom style="thin">
        <color auto="1"/>
      </bottom>
      <diagonal/>
    </border>
    <border>
      <left/>
      <right/>
      <top style="medium">
        <color auto="1"/>
      </top>
      <bottom style="thin">
        <color auto="1"/>
      </bottom>
      <diagonal/>
    </border>
    <border>
      <left/>
      <right/>
      <top style="thin">
        <color auto="1"/>
      </top>
      <bottom style="medium">
        <color auto="1"/>
      </bottom>
      <diagonal/>
    </border>
    <border>
      <left/>
      <right/>
      <top/>
      <bottom style="thin">
        <color auto="1"/>
      </bottom>
      <diagonal/>
    </border>
    <border>
      <left/>
      <right/>
      <top style="thin">
        <color auto="1"/>
      </top>
      <bottom style="thin">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style="thin">
        <color auto="1"/>
      </top>
      <bottom style="thin">
        <color indexed="64"/>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
      <left/>
      <right/>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auto="1"/>
      </left>
      <right style="thin">
        <color auto="1"/>
      </right>
      <top style="thin">
        <color auto="1"/>
      </top>
      <bottom style="thin">
        <color auto="1"/>
      </bottom>
      <diagonal/>
    </border>
    <border>
      <left style="medium">
        <color indexed="64"/>
      </left>
      <right/>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style="thin">
        <color auto="1"/>
      </top>
      <bottom style="medium">
        <color indexed="64"/>
      </bottom>
      <diagonal/>
    </border>
    <border>
      <left/>
      <right style="medium">
        <color indexed="64"/>
      </right>
      <top style="thin">
        <color auto="1"/>
      </top>
      <bottom style="medium">
        <color indexed="64"/>
      </bottom>
      <diagonal/>
    </border>
    <border>
      <left/>
      <right style="thin">
        <color indexed="64"/>
      </right>
      <top/>
      <bottom/>
      <diagonal/>
    </border>
    <border>
      <left style="thin">
        <color auto="1"/>
      </left>
      <right style="thin">
        <color indexed="64"/>
      </right>
      <top style="thin">
        <color auto="1"/>
      </top>
      <bottom style="thin">
        <color auto="1"/>
      </bottom>
      <diagonal/>
    </border>
    <border>
      <left style="thin">
        <color auto="1"/>
      </left>
      <right style="thin">
        <color indexed="64"/>
      </right>
      <top style="thin">
        <color auto="1"/>
      </top>
      <bottom style="medium">
        <color indexed="64"/>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auto="1"/>
      </top>
      <bottom style="medium">
        <color indexed="64"/>
      </bottom>
      <diagonal/>
    </border>
    <border>
      <left style="medium">
        <color auto="1"/>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3">
    <xf numFmtId="0" fontId="0" fillId="0" borderId="0"/>
    <xf numFmtId="9" fontId="3" fillId="0" borderId="0" applyFont="0" applyFill="0" applyBorder="0" applyAlignment="0" applyProtection="0"/>
    <xf numFmtId="0" fontId="7" fillId="0" borderId="0" applyNumberFormat="0" applyFill="0" applyBorder="0" applyAlignment="0" applyProtection="0"/>
  </cellStyleXfs>
  <cellXfs count="359">
    <xf numFmtId="0" fontId="0" fillId="0" borderId="0" xfId="0"/>
    <xf numFmtId="0" fontId="0" fillId="0" borderId="0" xfId="0" applyAlignment="1">
      <alignment vertical="top"/>
    </xf>
    <xf numFmtId="0" fontId="0" fillId="0" borderId="0" xfId="0" applyAlignment="1">
      <alignment vertical="top" wrapText="1"/>
    </xf>
    <xf numFmtId="0" fontId="1" fillId="0" borderId="10" xfId="0" applyFont="1" applyBorder="1" applyAlignment="1" applyProtection="1">
      <alignment horizontal="center" wrapText="1"/>
      <protection hidden="1"/>
    </xf>
    <xf numFmtId="0" fontId="1" fillId="0" borderId="11" xfId="0" applyFont="1" applyBorder="1" applyAlignment="1" applyProtection="1">
      <alignment horizontal="center" wrapText="1"/>
      <protection hidden="1"/>
    </xf>
    <xf numFmtId="0" fontId="1" fillId="0" borderId="12" xfId="0" applyFont="1" applyBorder="1" applyAlignment="1" applyProtection="1">
      <alignment horizontal="center" wrapText="1"/>
      <protection hidden="1"/>
    </xf>
    <xf numFmtId="0" fontId="1" fillId="0" borderId="0" xfId="0" applyFont="1" applyBorder="1" applyAlignment="1" applyProtection="1">
      <alignment horizontal="center" wrapText="1"/>
      <protection hidden="1"/>
    </xf>
    <xf numFmtId="0" fontId="1" fillId="3" borderId="0" xfId="0" applyFont="1" applyFill="1" applyAlignment="1">
      <alignment vertical="top"/>
    </xf>
    <xf numFmtId="0" fontId="1" fillId="3" borderId="0" xfId="0" applyFont="1" applyFill="1" applyAlignment="1">
      <alignment vertical="top" wrapText="1"/>
    </xf>
    <xf numFmtId="0" fontId="1" fillId="5" borderId="0" xfId="0" applyFont="1" applyFill="1" applyAlignment="1" applyProtection="1">
      <alignment vertical="top" wrapText="1"/>
    </xf>
    <xf numFmtId="0" fontId="1" fillId="0" borderId="0" xfId="0" applyFont="1" applyAlignment="1">
      <alignment vertical="top"/>
    </xf>
    <xf numFmtId="0" fontId="19" fillId="0" borderId="0" xfId="0" applyFont="1" applyFill="1" applyAlignment="1">
      <alignment vertical="top"/>
    </xf>
    <xf numFmtId="0" fontId="1" fillId="0" borderId="0" xfId="0" applyFont="1" applyAlignment="1">
      <alignment vertical="top" wrapText="1"/>
    </xf>
    <xf numFmtId="0" fontId="1" fillId="0" borderId="0" xfId="0" applyFont="1" applyFill="1" applyAlignment="1">
      <alignment vertical="top"/>
    </xf>
    <xf numFmtId="0" fontId="1" fillId="0" borderId="0" xfId="0" applyFont="1" applyFill="1" applyAlignment="1">
      <alignment vertical="top" wrapText="1"/>
    </xf>
    <xf numFmtId="0" fontId="1" fillId="4" borderId="0" xfId="0" applyFont="1" applyFill="1" applyAlignment="1">
      <alignment vertical="top" wrapText="1"/>
    </xf>
    <xf numFmtId="164" fontId="1" fillId="5" borderId="0" xfId="0" applyNumberFormat="1" applyFont="1" applyFill="1" applyAlignment="1" applyProtection="1">
      <alignment vertical="top"/>
      <protection locked="0"/>
    </xf>
    <xf numFmtId="0" fontId="21" fillId="7" borderId="0" xfId="0" applyFont="1" applyFill="1" applyAlignment="1" applyProtection="1">
      <alignment vertical="top" wrapText="1"/>
      <protection hidden="1"/>
    </xf>
    <xf numFmtId="0" fontId="1" fillId="6" borderId="0" xfId="0" applyNumberFormat="1" applyFont="1" applyFill="1" applyAlignment="1" applyProtection="1">
      <alignment vertical="top"/>
    </xf>
    <xf numFmtId="164" fontId="1" fillId="0" borderId="0" xfId="0" applyNumberFormat="1" applyFont="1" applyAlignment="1">
      <alignment vertical="top"/>
    </xf>
    <xf numFmtId="0" fontId="1" fillId="6" borderId="0" xfId="0" applyFont="1" applyFill="1" applyAlignment="1">
      <alignment horizontal="center" vertical="top"/>
    </xf>
    <xf numFmtId="169" fontId="1" fillId="7" borderId="0" xfId="0" applyNumberFormat="1" applyFont="1" applyFill="1" applyAlignment="1" applyProtection="1">
      <alignment horizontal="center" vertical="top"/>
      <protection hidden="1"/>
    </xf>
    <xf numFmtId="169" fontId="1" fillId="6" borderId="0" xfId="0" applyNumberFormat="1" applyFont="1" applyFill="1" applyAlignment="1">
      <alignment vertical="top"/>
    </xf>
    <xf numFmtId="168" fontId="1" fillId="6" borderId="0" xfId="0" applyNumberFormat="1" applyFont="1" applyFill="1" applyAlignment="1">
      <alignment vertical="top"/>
    </xf>
    <xf numFmtId="0" fontId="1" fillId="0" borderId="0" xfId="0" applyFont="1" applyFill="1" applyAlignment="1">
      <alignment horizontal="left" vertical="top"/>
    </xf>
    <xf numFmtId="164" fontId="1" fillId="6" borderId="0" xfId="0" applyNumberFormat="1" applyFont="1" applyFill="1" applyAlignment="1" applyProtection="1">
      <alignment vertical="top"/>
      <protection hidden="1"/>
    </xf>
    <xf numFmtId="0" fontId="1" fillId="0" borderId="0" xfId="0" applyFont="1" applyFill="1" applyAlignment="1">
      <alignment horizontal="center" vertical="top" wrapText="1"/>
    </xf>
    <xf numFmtId="0" fontId="1" fillId="0" borderId="0" xfId="0" applyFont="1" applyFill="1" applyAlignment="1">
      <alignment horizontal="center" vertical="top"/>
    </xf>
    <xf numFmtId="164" fontId="1" fillId="6" borderId="0" xfId="0" applyNumberFormat="1" applyFont="1" applyFill="1" applyAlignment="1">
      <alignment vertical="top"/>
    </xf>
    <xf numFmtId="0" fontId="1" fillId="0" borderId="0" xfId="0" applyFont="1" applyFill="1" applyAlignment="1">
      <alignment horizontal="left" vertical="top" wrapText="1"/>
    </xf>
    <xf numFmtId="0" fontId="1" fillId="5" borderId="0" xfId="0" applyFont="1" applyFill="1" applyAlignment="1" applyProtection="1">
      <alignment vertical="top" wrapText="1"/>
      <protection locked="0"/>
    </xf>
    <xf numFmtId="0" fontId="1" fillId="6" borderId="0" xfId="0" applyFont="1" applyFill="1" applyAlignment="1" applyProtection="1">
      <alignment vertical="top" wrapText="1"/>
      <protection hidden="1"/>
    </xf>
    <xf numFmtId="0" fontId="1" fillId="5" borderId="0" xfId="0" applyFont="1" applyFill="1" applyAlignment="1" applyProtection="1">
      <alignment horizontal="center" vertical="top"/>
      <protection locked="0"/>
    </xf>
    <xf numFmtId="169" fontId="1" fillId="0" borderId="0" xfId="0" applyNumberFormat="1" applyFont="1" applyAlignment="1">
      <alignment vertical="top" wrapText="1"/>
    </xf>
    <xf numFmtId="169" fontId="1" fillId="5" borderId="0" xfId="0" applyNumberFormat="1" applyFont="1" applyFill="1" applyAlignment="1" applyProtection="1">
      <alignment vertical="top"/>
      <protection locked="0"/>
    </xf>
    <xf numFmtId="0" fontId="1" fillId="5" borderId="0" xfId="0" applyNumberFormat="1" applyFont="1" applyFill="1" applyAlignment="1" applyProtection="1">
      <alignment vertical="top"/>
      <protection locked="0"/>
    </xf>
    <xf numFmtId="0" fontId="1" fillId="5" borderId="0" xfId="0" applyFont="1" applyFill="1" applyAlignment="1" applyProtection="1">
      <alignment vertical="top"/>
      <protection locked="0"/>
    </xf>
    <xf numFmtId="0" fontId="1" fillId="15" borderId="0" xfId="0" applyNumberFormat="1" applyFont="1" applyFill="1" applyAlignment="1">
      <alignment vertical="top"/>
    </xf>
    <xf numFmtId="0" fontId="1" fillId="15" borderId="0" xfId="0" applyNumberFormat="1" applyFont="1" applyFill="1" applyAlignment="1">
      <alignment vertical="top" wrapText="1"/>
    </xf>
    <xf numFmtId="0" fontId="23" fillId="0" borderId="0" xfId="0" applyFont="1" applyFill="1" applyAlignment="1" applyProtection="1">
      <alignment vertical="top"/>
      <protection hidden="1"/>
    </xf>
    <xf numFmtId="0" fontId="1" fillId="0" borderId="0" xfId="0" applyFont="1" applyProtection="1">
      <protection hidden="1"/>
    </xf>
    <xf numFmtId="0" fontId="1" fillId="0" borderId="0" xfId="0" applyNumberFormat="1" applyFont="1" applyProtection="1">
      <protection hidden="1"/>
    </xf>
    <xf numFmtId="0" fontId="1" fillId="0" borderId="0" xfId="0" applyFont="1" applyFill="1" applyProtection="1">
      <protection hidden="1"/>
    </xf>
    <xf numFmtId="2" fontId="1" fillId="0" borderId="0" xfId="0" applyNumberFormat="1" applyFont="1" applyProtection="1">
      <protection hidden="1"/>
    </xf>
    <xf numFmtId="2" fontId="20" fillId="0" borderId="0" xfId="0" applyNumberFormat="1" applyFont="1" applyProtection="1">
      <protection hidden="1"/>
    </xf>
    <xf numFmtId="0" fontId="20" fillId="0" borderId="0" xfId="0" applyFont="1" applyAlignment="1" applyProtection="1">
      <alignment horizontal="center" vertical="center"/>
      <protection hidden="1"/>
    </xf>
    <xf numFmtId="0" fontId="1" fillId="4" borderId="0" xfId="0" applyFont="1" applyFill="1" applyAlignment="1" applyProtection="1">
      <alignment vertical="top"/>
      <protection hidden="1"/>
    </xf>
    <xf numFmtId="0" fontId="1" fillId="5" borderId="0" xfId="0" applyNumberFormat="1" applyFont="1" applyFill="1" applyBorder="1" applyAlignment="1" applyProtection="1">
      <protection locked="0"/>
    </xf>
    <xf numFmtId="0" fontId="1" fillId="0" borderId="0" xfId="0" applyFont="1" applyBorder="1" applyAlignment="1" applyProtection="1">
      <alignment horizontal="center"/>
      <protection hidden="1"/>
    </xf>
    <xf numFmtId="0" fontId="1" fillId="0" borderId="0" xfId="0" applyFont="1" applyBorder="1" applyAlignment="1" applyProtection="1">
      <alignment horizontal="left"/>
      <protection hidden="1"/>
    </xf>
    <xf numFmtId="0" fontId="1" fillId="9" borderId="0" xfId="0" applyFont="1" applyFill="1" applyProtection="1">
      <protection hidden="1"/>
    </xf>
    <xf numFmtId="0" fontId="1" fillId="0" borderId="0" xfId="0" applyFont="1" applyBorder="1" applyAlignment="1" applyProtection="1">
      <alignment horizontal="right"/>
      <protection hidden="1"/>
    </xf>
    <xf numFmtId="4" fontId="1" fillId="0" borderId="0" xfId="0" applyNumberFormat="1" applyFont="1" applyBorder="1" applyAlignment="1" applyProtection="1">
      <alignment horizontal="right"/>
      <protection hidden="1"/>
    </xf>
    <xf numFmtId="0" fontId="1" fillId="3" borderId="0" xfId="0" applyFont="1" applyFill="1" applyAlignment="1" applyProtection="1">
      <alignment vertical="top"/>
      <protection hidden="1"/>
    </xf>
    <xf numFmtId="0" fontId="1" fillId="0" borderId="21" xfId="0" applyFont="1" applyBorder="1" applyAlignment="1" applyProtection="1">
      <alignment horizontal="center" wrapText="1"/>
      <protection hidden="1"/>
    </xf>
    <xf numFmtId="0" fontId="1" fillId="8" borderId="22" xfId="0" applyFont="1" applyFill="1" applyBorder="1" applyAlignment="1" applyProtection="1">
      <alignment horizontal="center" wrapText="1"/>
      <protection hidden="1"/>
    </xf>
    <xf numFmtId="0" fontId="1" fillId="0" borderId="26" xfId="0" applyFont="1" applyFill="1" applyBorder="1" applyAlignment="1" applyProtection="1">
      <alignment horizontal="center" vertical="top" wrapText="1"/>
      <protection hidden="1"/>
    </xf>
    <xf numFmtId="0" fontId="1" fillId="0" borderId="31" xfId="0" applyFont="1" applyBorder="1" applyAlignment="1" applyProtection="1">
      <alignment horizontal="center" wrapText="1"/>
      <protection hidden="1"/>
    </xf>
    <xf numFmtId="0" fontId="1" fillId="8" borderId="32" xfId="0" applyFont="1" applyFill="1" applyBorder="1" applyAlignment="1" applyProtection="1">
      <alignment horizontal="center" wrapText="1"/>
      <protection hidden="1"/>
    </xf>
    <xf numFmtId="0" fontId="1" fillId="0" borderId="32" xfId="0" applyFont="1" applyFill="1" applyBorder="1" applyAlignment="1" applyProtection="1">
      <alignment horizontal="center" vertical="top" wrapText="1"/>
      <protection hidden="1"/>
    </xf>
    <xf numFmtId="0" fontId="1" fillId="0" borderId="33" xfId="0" applyFont="1" applyFill="1" applyBorder="1" applyAlignment="1" applyProtection="1">
      <alignment horizontal="center" vertical="top" wrapText="1"/>
      <protection hidden="1"/>
    </xf>
    <xf numFmtId="0" fontId="1" fillId="9" borderId="54" xfId="0" applyFont="1" applyFill="1" applyBorder="1" applyProtection="1">
      <protection hidden="1"/>
    </xf>
    <xf numFmtId="0" fontId="1" fillId="9" borderId="0" xfId="0" applyFont="1" applyFill="1" applyBorder="1" applyProtection="1">
      <protection hidden="1"/>
    </xf>
    <xf numFmtId="0" fontId="1" fillId="6" borderId="21" xfId="0" applyFont="1" applyFill="1" applyBorder="1" applyAlignment="1" applyProtection="1">
      <alignment horizontal="left" vertical="top"/>
      <protection hidden="1"/>
    </xf>
    <xf numFmtId="0" fontId="1" fillId="9" borderId="22" xfId="0" applyFont="1" applyFill="1" applyBorder="1" applyAlignment="1" applyProtection="1">
      <alignment horizontal="center" vertical="top"/>
      <protection hidden="1"/>
    </xf>
    <xf numFmtId="0" fontId="1" fillId="9" borderId="26" xfId="0" applyFont="1" applyFill="1" applyBorder="1" applyAlignment="1" applyProtection="1">
      <alignment horizontal="right" vertical="top"/>
      <protection hidden="1"/>
    </xf>
    <xf numFmtId="0" fontId="1" fillId="6" borderId="31" xfId="0" applyFont="1" applyFill="1" applyBorder="1" applyAlignment="1" applyProtection="1">
      <alignment horizontal="left" vertical="top"/>
      <protection hidden="1"/>
    </xf>
    <xf numFmtId="0" fontId="1" fillId="9" borderId="32" xfId="0" applyFont="1" applyFill="1" applyBorder="1" applyAlignment="1" applyProtection="1">
      <alignment horizontal="center" vertical="top"/>
      <protection hidden="1"/>
    </xf>
    <xf numFmtId="0" fontId="1" fillId="9" borderId="32" xfId="0" applyFont="1" applyFill="1" applyBorder="1" applyAlignment="1" applyProtection="1">
      <alignment horizontal="right" vertical="top"/>
      <protection hidden="1"/>
    </xf>
    <xf numFmtId="0" fontId="1" fillId="9" borderId="33" xfId="0" applyFont="1" applyFill="1" applyBorder="1" applyAlignment="1" applyProtection="1">
      <alignment horizontal="right" vertical="top"/>
      <protection hidden="1"/>
    </xf>
    <xf numFmtId="2" fontId="20" fillId="0" borderId="19" xfId="0" applyNumberFormat="1" applyFont="1" applyBorder="1" applyAlignment="1" applyProtection="1">
      <alignment horizontal="center"/>
      <protection hidden="1"/>
    </xf>
    <xf numFmtId="2" fontId="20" fillId="0" borderId="20" xfId="0" applyNumberFormat="1" applyFont="1" applyBorder="1" applyAlignment="1" applyProtection="1">
      <alignment horizontal="center"/>
      <protection hidden="1"/>
    </xf>
    <xf numFmtId="169" fontId="1" fillId="7" borderId="21" xfId="0" applyNumberFormat="1" applyFont="1" applyFill="1" applyBorder="1" applyAlignment="1" applyProtection="1">
      <alignment horizontal="center" vertical="top"/>
      <protection hidden="1"/>
    </xf>
    <xf numFmtId="169" fontId="1" fillId="9" borderId="22" xfId="0" applyNumberFormat="1" applyFont="1" applyFill="1" applyBorder="1" applyAlignment="1" applyProtection="1">
      <alignment horizontal="center" vertical="top"/>
      <protection hidden="1"/>
    </xf>
    <xf numFmtId="169" fontId="1" fillId="9" borderId="26" xfId="0" applyNumberFormat="1" applyFont="1" applyFill="1" applyBorder="1" applyAlignment="1" applyProtection="1">
      <alignment horizontal="center" vertical="top"/>
      <protection hidden="1"/>
    </xf>
    <xf numFmtId="169" fontId="1" fillId="7" borderId="31" xfId="0" applyNumberFormat="1" applyFont="1" applyFill="1" applyBorder="1" applyAlignment="1" applyProtection="1">
      <alignment horizontal="center" vertical="top"/>
      <protection hidden="1"/>
    </xf>
    <xf numFmtId="169" fontId="1" fillId="9" borderId="32" xfId="0" applyNumberFormat="1" applyFont="1" applyFill="1" applyBorder="1" applyAlignment="1" applyProtection="1">
      <alignment horizontal="center" vertical="top"/>
      <protection hidden="1"/>
    </xf>
    <xf numFmtId="169" fontId="1" fillId="9" borderId="33" xfId="0" applyNumberFormat="1" applyFont="1" applyFill="1" applyBorder="1" applyAlignment="1" applyProtection="1">
      <alignment horizontal="center" vertical="top"/>
      <protection hidden="1"/>
    </xf>
    <xf numFmtId="169" fontId="1" fillId="6" borderId="21" xfId="0" applyNumberFormat="1" applyFont="1" applyFill="1" applyBorder="1" applyAlignment="1" applyProtection="1">
      <alignment vertical="top"/>
      <protection hidden="1"/>
    </xf>
    <xf numFmtId="169" fontId="22" fillId="6" borderId="22" xfId="0" applyNumberFormat="1" applyFont="1" applyFill="1" applyBorder="1" applyAlignment="1" applyProtection="1">
      <alignment vertical="top"/>
      <protection hidden="1"/>
    </xf>
    <xf numFmtId="169" fontId="1" fillId="6" borderId="26" xfId="0" applyNumberFormat="1" applyFont="1" applyFill="1" applyBorder="1" applyAlignment="1" applyProtection="1">
      <alignment vertical="top"/>
      <protection hidden="1"/>
    </xf>
    <xf numFmtId="169" fontId="1" fillId="6" borderId="31" xfId="0" applyNumberFormat="1" applyFont="1" applyFill="1" applyBorder="1" applyAlignment="1" applyProtection="1">
      <alignment vertical="top"/>
      <protection hidden="1"/>
    </xf>
    <xf numFmtId="169" fontId="22" fillId="6" borderId="32" xfId="0" applyNumberFormat="1" applyFont="1" applyFill="1" applyBorder="1" applyAlignment="1" applyProtection="1">
      <alignment vertical="top"/>
      <protection hidden="1"/>
    </xf>
    <xf numFmtId="169" fontId="1" fillId="6" borderId="32" xfId="0" applyNumberFormat="1" applyFont="1" applyFill="1" applyBorder="1" applyAlignment="1" applyProtection="1">
      <alignment vertical="top"/>
      <protection hidden="1"/>
    </xf>
    <xf numFmtId="169" fontId="1" fillId="4" borderId="33" xfId="0" applyNumberFormat="1" applyFont="1" applyFill="1" applyBorder="1" applyAlignment="1" applyProtection="1">
      <alignment horizontal="center" vertical="top"/>
      <protection hidden="1"/>
    </xf>
    <xf numFmtId="2" fontId="20" fillId="0" borderId="19" xfId="0" applyNumberFormat="1" applyFont="1" applyFill="1" applyBorder="1" applyAlignment="1" applyProtection="1">
      <alignment horizontal="center"/>
      <protection hidden="1"/>
    </xf>
    <xf numFmtId="0" fontId="1" fillId="6" borderId="21" xfId="0" applyNumberFormat="1" applyFont="1" applyFill="1" applyBorder="1" applyAlignment="1" applyProtection="1">
      <alignment horizontal="center" vertical="top"/>
      <protection hidden="1"/>
    </xf>
    <xf numFmtId="0" fontId="1" fillId="13" borderId="22" xfId="0" quotePrefix="1" applyNumberFormat="1" applyFont="1" applyFill="1" applyBorder="1" applyAlignment="1" applyProtection="1">
      <alignment horizontal="left" vertical="top"/>
      <protection hidden="1"/>
    </xf>
    <xf numFmtId="0" fontId="1" fillId="6" borderId="26" xfId="0" applyNumberFormat="1" applyFont="1" applyFill="1" applyBorder="1" applyAlignment="1" applyProtection="1">
      <alignment horizontal="center" vertical="top"/>
      <protection hidden="1"/>
    </xf>
    <xf numFmtId="0" fontId="1" fillId="6" borderId="21" xfId="0" applyNumberFormat="1" applyFont="1" applyFill="1" applyBorder="1" applyAlignment="1" applyProtection="1">
      <alignment vertical="top"/>
      <protection hidden="1"/>
    </xf>
    <xf numFmtId="0" fontId="1" fillId="6" borderId="22" xfId="0" quotePrefix="1" applyNumberFormat="1" applyFont="1" applyFill="1" applyBorder="1" applyAlignment="1" applyProtection="1">
      <alignment horizontal="left" vertical="top"/>
      <protection hidden="1"/>
    </xf>
    <xf numFmtId="171" fontId="1" fillId="6" borderId="22" xfId="1" quotePrefix="1" applyNumberFormat="1" applyFont="1" applyFill="1" applyBorder="1" applyAlignment="1" applyProtection="1">
      <alignment horizontal="left" vertical="top"/>
      <protection hidden="1"/>
    </xf>
    <xf numFmtId="171" fontId="1" fillId="6" borderId="26" xfId="1" applyNumberFormat="1" applyFont="1" applyFill="1" applyBorder="1" applyAlignment="1" applyProtection="1">
      <alignment horizontal="center" vertical="top"/>
      <protection hidden="1"/>
    </xf>
    <xf numFmtId="0" fontId="1" fillId="6" borderId="31" xfId="0" applyNumberFormat="1" applyFont="1" applyFill="1" applyBorder="1" applyAlignment="1" applyProtection="1">
      <alignment vertical="top"/>
      <protection hidden="1"/>
    </xf>
    <xf numFmtId="0" fontId="1" fillId="6" borderId="32" xfId="0" quotePrefix="1" applyNumberFormat="1" applyFont="1" applyFill="1" applyBorder="1" applyAlignment="1" applyProtection="1">
      <alignment horizontal="left" vertical="top"/>
      <protection hidden="1"/>
    </xf>
    <xf numFmtId="0" fontId="1" fillId="6" borderId="32" xfId="0" quotePrefix="1" applyNumberFormat="1" applyFont="1" applyFill="1" applyBorder="1" applyAlignment="1" applyProtection="1">
      <alignment horizontal="center" vertical="top"/>
      <protection hidden="1"/>
    </xf>
    <xf numFmtId="0" fontId="1" fillId="6" borderId="32" xfId="1" applyNumberFormat="1" applyFont="1" applyFill="1" applyBorder="1" applyAlignment="1" applyProtection="1">
      <alignment horizontal="center" vertical="top"/>
      <protection hidden="1"/>
    </xf>
    <xf numFmtId="0" fontId="1" fillId="4" borderId="33" xfId="1" applyNumberFormat="1" applyFont="1" applyFill="1" applyBorder="1" applyAlignment="1" applyProtection="1">
      <alignment horizontal="center" vertical="top"/>
      <protection hidden="1"/>
    </xf>
    <xf numFmtId="169" fontId="1" fillId="9" borderId="22" xfId="0" applyNumberFormat="1" applyFont="1" applyFill="1" applyBorder="1" applyAlignment="1" applyProtection="1">
      <alignment vertical="top"/>
      <protection hidden="1"/>
    </xf>
    <xf numFmtId="169" fontId="1" fillId="9" borderId="26" xfId="0" applyNumberFormat="1" applyFont="1" applyFill="1" applyBorder="1" applyAlignment="1" applyProtection="1">
      <alignment vertical="top"/>
      <protection hidden="1"/>
    </xf>
    <xf numFmtId="169" fontId="1" fillId="9" borderId="32" xfId="0" applyNumberFormat="1" applyFont="1" applyFill="1" applyBorder="1" applyAlignment="1" applyProtection="1">
      <alignment vertical="top"/>
      <protection hidden="1"/>
    </xf>
    <xf numFmtId="169" fontId="1" fillId="9" borderId="33" xfId="0" applyNumberFormat="1" applyFont="1" applyFill="1" applyBorder="1" applyAlignment="1" applyProtection="1">
      <alignment vertical="top"/>
      <protection hidden="1"/>
    </xf>
    <xf numFmtId="0" fontId="1" fillId="0" borderId="21" xfId="0" applyFont="1" applyBorder="1" applyAlignment="1" applyProtection="1">
      <alignment horizontal="center" vertical="center" wrapText="1"/>
      <protection hidden="1"/>
    </xf>
    <xf numFmtId="0" fontId="1" fillId="10" borderId="22" xfId="0" applyFont="1" applyFill="1" applyBorder="1" applyAlignment="1" applyProtection="1">
      <alignment horizontal="center" vertical="center" wrapText="1"/>
      <protection hidden="1"/>
    </xf>
    <xf numFmtId="0" fontId="1" fillId="0" borderId="31" xfId="0" applyFont="1" applyBorder="1" applyAlignment="1" applyProtection="1">
      <alignment horizontal="center" vertical="center" wrapText="1"/>
      <protection hidden="1"/>
    </xf>
    <xf numFmtId="0" fontId="1" fillId="10" borderId="32" xfId="0" applyFont="1" applyFill="1" applyBorder="1" applyAlignment="1" applyProtection="1">
      <alignment horizontal="center" vertical="center" wrapText="1"/>
      <protection hidden="1"/>
    </xf>
    <xf numFmtId="0" fontId="20" fillId="0" borderId="4" xfId="0" applyFont="1" applyBorder="1" applyAlignment="1" applyProtection="1">
      <alignment horizontal="center" vertical="center" wrapText="1"/>
      <protection hidden="1"/>
    </xf>
    <xf numFmtId="0" fontId="1" fillId="6" borderId="56" xfId="0" applyFont="1" applyFill="1" applyBorder="1" applyAlignment="1" applyProtection="1">
      <alignment vertical="top"/>
      <protection hidden="1"/>
    </xf>
    <xf numFmtId="10" fontId="1" fillId="0" borderId="17" xfId="0" applyNumberFormat="1" applyFont="1" applyFill="1" applyBorder="1" applyAlignment="1" applyProtection="1">
      <alignment vertical="top"/>
      <protection hidden="1"/>
    </xf>
    <xf numFmtId="0" fontId="1" fillId="6" borderId="21" xfId="0" applyFont="1" applyFill="1" applyBorder="1" applyAlignment="1" applyProtection="1">
      <alignment vertical="top"/>
      <protection hidden="1"/>
    </xf>
    <xf numFmtId="0" fontId="1" fillId="2" borderId="22" xfId="0" applyFont="1" applyFill="1" applyBorder="1" applyAlignment="1" applyProtection="1">
      <alignment vertical="top"/>
      <protection hidden="1"/>
    </xf>
    <xf numFmtId="0" fontId="1" fillId="11" borderId="26" xfId="0" applyFont="1" applyFill="1" applyBorder="1" applyAlignment="1" applyProtection="1">
      <alignment vertical="top"/>
      <protection hidden="1"/>
    </xf>
    <xf numFmtId="164" fontId="1" fillId="2" borderId="22" xfId="0" applyNumberFormat="1" applyFont="1" applyFill="1" applyBorder="1" applyAlignment="1" applyProtection="1">
      <alignment vertical="top"/>
      <protection hidden="1"/>
    </xf>
    <xf numFmtId="170" fontId="1" fillId="12" borderId="26" xfId="0" quotePrefix="1" applyNumberFormat="1" applyFont="1" applyFill="1" applyBorder="1" applyAlignment="1" applyProtection="1">
      <alignment vertical="top" wrapText="1"/>
      <protection hidden="1"/>
    </xf>
    <xf numFmtId="166" fontId="1" fillId="2" borderId="22" xfId="0" applyNumberFormat="1" applyFont="1" applyFill="1" applyBorder="1" applyAlignment="1" applyProtection="1">
      <alignment vertical="top"/>
      <protection hidden="1"/>
    </xf>
    <xf numFmtId="171" fontId="1" fillId="2" borderId="22" xfId="1" applyNumberFormat="1" applyFont="1" applyFill="1" applyBorder="1" applyAlignment="1" applyProtection="1">
      <alignment vertical="top"/>
      <protection hidden="1"/>
    </xf>
    <xf numFmtId="0" fontId="1" fillId="6" borderId="31" xfId="0" applyFont="1" applyFill="1" applyBorder="1" applyAlignment="1" applyProtection="1">
      <alignment vertical="top" wrapText="1"/>
      <protection hidden="1"/>
    </xf>
    <xf numFmtId="0" fontId="1" fillId="2" borderId="32" xfId="1" applyNumberFormat="1" applyFont="1" applyFill="1" applyBorder="1" applyAlignment="1" applyProtection="1">
      <alignment vertical="top"/>
      <protection hidden="1"/>
    </xf>
    <xf numFmtId="0" fontId="1" fillId="14" borderId="32" xfId="1" applyNumberFormat="1" applyFont="1" applyFill="1" applyBorder="1" applyAlignment="1" applyProtection="1">
      <alignment vertical="top"/>
      <protection hidden="1"/>
    </xf>
    <xf numFmtId="0" fontId="1" fillId="11" borderId="32" xfId="0" applyFont="1" applyFill="1" applyBorder="1" applyAlignment="1" applyProtection="1">
      <alignment vertical="top"/>
      <protection hidden="1"/>
    </xf>
    <xf numFmtId="170" fontId="1" fillId="12" borderId="32" xfId="0" quotePrefix="1" applyNumberFormat="1" applyFont="1" applyFill="1" applyBorder="1" applyAlignment="1" applyProtection="1">
      <alignment vertical="top" wrapText="1"/>
      <protection hidden="1"/>
    </xf>
    <xf numFmtId="170" fontId="1" fillId="16" borderId="33" xfId="0" quotePrefix="1" applyNumberFormat="1" applyFont="1" applyFill="1" applyBorder="1" applyAlignment="1" applyProtection="1">
      <alignment vertical="top" wrapText="1"/>
      <protection hidden="1"/>
    </xf>
    <xf numFmtId="0" fontId="20" fillId="0" borderId="9" xfId="0" applyFont="1" applyBorder="1" applyAlignment="1" applyProtection="1">
      <alignment horizontal="center" vertical="top"/>
      <protection hidden="1"/>
    </xf>
    <xf numFmtId="0" fontId="1" fillId="0" borderId="0" xfId="0" applyFont="1" applyAlignment="1" applyProtection="1">
      <alignment vertical="top"/>
      <protection hidden="1"/>
    </xf>
    <xf numFmtId="10" fontId="1" fillId="0" borderId="18" xfId="0" applyNumberFormat="1" applyFont="1" applyFill="1" applyBorder="1" applyAlignment="1" applyProtection="1">
      <alignment vertical="top"/>
      <protection hidden="1"/>
    </xf>
    <xf numFmtId="0" fontId="20" fillId="0" borderId="4" xfId="0" applyFont="1" applyBorder="1" applyAlignment="1" applyProtection="1">
      <alignment horizontal="center" vertical="top"/>
      <protection hidden="1"/>
    </xf>
    <xf numFmtId="10" fontId="1" fillId="0" borderId="30" xfId="0" applyNumberFormat="1" applyFont="1" applyFill="1" applyBorder="1" applyAlignment="1" applyProtection="1">
      <alignment vertical="top"/>
      <protection hidden="1"/>
    </xf>
    <xf numFmtId="0" fontId="1" fillId="6" borderId="59" xfId="0" applyFont="1" applyFill="1" applyBorder="1" applyAlignment="1" applyProtection="1">
      <alignment vertical="top"/>
      <protection hidden="1"/>
    </xf>
    <xf numFmtId="0" fontId="1" fillId="6" borderId="27" xfId="0" applyFont="1" applyFill="1" applyBorder="1" applyAlignment="1" applyProtection="1">
      <alignment vertical="top"/>
      <protection hidden="1"/>
    </xf>
    <xf numFmtId="0" fontId="1" fillId="2" borderId="28" xfId="0" applyFont="1" applyFill="1" applyBorder="1" applyAlignment="1" applyProtection="1">
      <alignment vertical="top"/>
      <protection hidden="1"/>
    </xf>
    <xf numFmtId="0" fontId="1" fillId="11" borderId="29" xfId="0" applyFont="1" applyFill="1" applyBorder="1" applyAlignment="1" applyProtection="1">
      <alignment vertical="top"/>
      <protection hidden="1"/>
    </xf>
    <xf numFmtId="164" fontId="1" fillId="2" borderId="28" xfId="0" applyNumberFormat="1" applyFont="1" applyFill="1" applyBorder="1" applyAlignment="1" applyProtection="1">
      <alignment vertical="top"/>
      <protection hidden="1"/>
    </xf>
    <xf numFmtId="170" fontId="1" fillId="12" borderId="29" xfId="0" quotePrefix="1" applyNumberFormat="1" applyFont="1" applyFill="1" applyBorder="1" applyAlignment="1" applyProtection="1">
      <alignment vertical="top" wrapText="1"/>
      <protection hidden="1"/>
    </xf>
    <xf numFmtId="166" fontId="1" fillId="2" borderId="28" xfId="0" applyNumberFormat="1" applyFont="1" applyFill="1" applyBorder="1" applyAlignment="1" applyProtection="1">
      <alignment vertical="top"/>
      <protection hidden="1"/>
    </xf>
    <xf numFmtId="171" fontId="1" fillId="2" borderId="28" xfId="1" applyNumberFormat="1" applyFont="1" applyFill="1" applyBorder="1" applyAlignment="1" applyProtection="1">
      <alignment vertical="top"/>
      <protection hidden="1"/>
    </xf>
    <xf numFmtId="0" fontId="1" fillId="6" borderId="34" xfId="0" applyFont="1" applyFill="1" applyBorder="1" applyAlignment="1" applyProtection="1">
      <alignment vertical="top" wrapText="1"/>
      <protection hidden="1"/>
    </xf>
    <xf numFmtId="0" fontId="1" fillId="2" borderId="35" xfId="1" applyNumberFormat="1" applyFont="1" applyFill="1" applyBorder="1" applyAlignment="1" applyProtection="1">
      <alignment vertical="top"/>
      <protection hidden="1"/>
    </xf>
    <xf numFmtId="0" fontId="1" fillId="14" borderId="35" xfId="1" applyNumberFormat="1" applyFont="1" applyFill="1" applyBorder="1" applyAlignment="1" applyProtection="1">
      <alignment vertical="top"/>
      <protection hidden="1"/>
    </xf>
    <xf numFmtId="0" fontId="1" fillId="11" borderId="35" xfId="0" applyFont="1" applyFill="1" applyBorder="1" applyAlignment="1" applyProtection="1">
      <alignment vertical="top"/>
      <protection hidden="1"/>
    </xf>
    <xf numFmtId="170" fontId="1" fillId="12" borderId="35" xfId="0" quotePrefix="1" applyNumberFormat="1" applyFont="1" applyFill="1" applyBorder="1" applyAlignment="1" applyProtection="1">
      <alignment vertical="top" wrapText="1"/>
      <protection hidden="1"/>
    </xf>
    <xf numFmtId="170" fontId="1" fillId="16" borderId="36" xfId="0" quotePrefix="1" applyNumberFormat="1" applyFont="1" applyFill="1" applyBorder="1" applyAlignment="1" applyProtection="1">
      <alignment vertical="top" wrapText="1"/>
      <protection hidden="1"/>
    </xf>
    <xf numFmtId="0" fontId="20" fillId="0" borderId="6" xfId="0" applyFont="1" applyBorder="1" applyAlignment="1" applyProtection="1">
      <alignment horizontal="center" vertical="top"/>
      <protection hidden="1"/>
    </xf>
    <xf numFmtId="166" fontId="1" fillId="0" borderId="13" xfId="0" applyNumberFormat="1" applyFont="1" applyFill="1" applyBorder="1" applyProtection="1">
      <protection hidden="1"/>
    </xf>
    <xf numFmtId="0" fontId="1" fillId="0" borderId="15" xfId="0" applyFont="1" applyBorder="1" applyProtection="1">
      <protection hidden="1"/>
    </xf>
    <xf numFmtId="10" fontId="1" fillId="0" borderId="0" xfId="0" applyNumberFormat="1" applyFont="1" applyFill="1" applyBorder="1" applyAlignment="1" applyProtection="1">
      <protection hidden="1"/>
    </xf>
    <xf numFmtId="2" fontId="1" fillId="0" borderId="37" xfId="0" applyNumberFormat="1" applyFont="1" applyBorder="1" applyProtection="1">
      <protection hidden="1"/>
    </xf>
    <xf numFmtId="0" fontId="1" fillId="10" borderId="15" xfId="0" applyFont="1" applyFill="1" applyBorder="1" applyProtection="1">
      <protection hidden="1"/>
    </xf>
    <xf numFmtId="2" fontId="1" fillId="0" borderId="15" xfId="0" applyNumberFormat="1" applyFont="1" applyBorder="1" applyProtection="1">
      <protection hidden="1"/>
    </xf>
    <xf numFmtId="171" fontId="1" fillId="10" borderId="15" xfId="1" applyNumberFormat="1" applyFont="1" applyFill="1" applyBorder="1" applyProtection="1">
      <protection hidden="1"/>
    </xf>
    <xf numFmtId="0" fontId="1" fillId="10" borderId="15" xfId="1" applyNumberFormat="1" applyFont="1" applyFill="1" applyBorder="1" applyProtection="1">
      <protection hidden="1"/>
    </xf>
    <xf numFmtId="2" fontId="1" fillId="0" borderId="38" xfId="0" applyNumberFormat="1" applyFont="1" applyBorder="1" applyProtection="1">
      <protection hidden="1"/>
    </xf>
    <xf numFmtId="2" fontId="1" fillId="0" borderId="14" xfId="0" applyNumberFormat="1" applyFont="1" applyBorder="1" applyProtection="1">
      <protection hidden="1"/>
    </xf>
    <xf numFmtId="0" fontId="1" fillId="0" borderId="16" xfId="0" applyFont="1" applyBorder="1" applyProtection="1">
      <protection hidden="1"/>
    </xf>
    <xf numFmtId="2" fontId="1" fillId="0" borderId="63" xfId="0" applyNumberFormat="1" applyFont="1" applyBorder="1" applyProtection="1">
      <protection hidden="1"/>
    </xf>
    <xf numFmtId="0" fontId="1" fillId="10" borderId="16" xfId="0" applyFont="1" applyFill="1" applyBorder="1" applyProtection="1">
      <protection hidden="1"/>
    </xf>
    <xf numFmtId="2" fontId="1" fillId="0" borderId="16" xfId="0" applyNumberFormat="1" applyFont="1" applyBorder="1" applyProtection="1">
      <protection hidden="1"/>
    </xf>
    <xf numFmtId="171" fontId="1" fillId="10" borderId="16" xfId="1" applyNumberFormat="1" applyFont="1" applyFill="1" applyBorder="1" applyProtection="1">
      <protection hidden="1"/>
    </xf>
    <xf numFmtId="0" fontId="1" fillId="10" borderId="16" xfId="1" applyNumberFormat="1" applyFont="1" applyFill="1" applyBorder="1" applyProtection="1">
      <protection hidden="1"/>
    </xf>
    <xf numFmtId="2" fontId="1" fillId="0" borderId="64" xfId="0" applyNumberFormat="1" applyFont="1" applyBorder="1" applyProtection="1">
      <protection hidden="1"/>
    </xf>
    <xf numFmtId="2" fontId="1" fillId="0" borderId="7" xfId="0" applyNumberFormat="1" applyFont="1" applyBorder="1" applyProtection="1">
      <protection hidden="1"/>
    </xf>
    <xf numFmtId="172" fontId="1" fillId="5" borderId="0" xfId="0" applyNumberFormat="1" applyFont="1" applyFill="1" applyBorder="1" applyAlignment="1" applyProtection="1">
      <alignment horizontal="center"/>
      <protection locked="0"/>
    </xf>
    <xf numFmtId="0" fontId="1" fillId="5" borderId="55" xfId="0" applyNumberFormat="1" applyFont="1" applyFill="1" applyBorder="1" applyAlignment="1" applyProtection="1">
      <alignment vertical="top"/>
      <protection locked="0"/>
    </xf>
    <xf numFmtId="173" fontId="1" fillId="5" borderId="55" xfId="0" applyNumberFormat="1" applyFont="1" applyFill="1" applyBorder="1" applyAlignment="1" applyProtection="1">
      <alignment vertical="top"/>
      <protection locked="0"/>
    </xf>
    <xf numFmtId="173" fontId="1" fillId="5" borderId="57" xfId="0" applyNumberFormat="1" applyFont="1" applyFill="1" applyBorder="1" applyAlignment="1" applyProtection="1">
      <alignment vertical="top"/>
      <protection locked="0"/>
    </xf>
    <xf numFmtId="0" fontId="1" fillId="0" borderId="60" xfId="0" applyFont="1" applyBorder="1" applyAlignment="1" applyProtection="1">
      <alignment vertical="center" wrapText="1"/>
      <protection hidden="1"/>
    </xf>
    <xf numFmtId="0" fontId="1" fillId="0" borderId="61" xfId="0" applyFont="1" applyBorder="1" applyAlignment="1" applyProtection="1">
      <alignment vertical="center" wrapText="1"/>
      <protection hidden="1"/>
    </xf>
    <xf numFmtId="0" fontId="1" fillId="0" borderId="62" xfId="0" applyFont="1" applyBorder="1" applyAlignment="1" applyProtection="1">
      <alignment horizontal="center" vertical="center" wrapText="1"/>
      <protection hidden="1"/>
    </xf>
    <xf numFmtId="0" fontId="1" fillId="0" borderId="17" xfId="0" applyFont="1" applyBorder="1" applyAlignment="1" applyProtection="1">
      <alignment vertical="center" wrapText="1"/>
      <protection hidden="1"/>
    </xf>
    <xf numFmtId="0" fontId="1" fillId="11" borderId="26" xfId="0" applyFont="1" applyFill="1" applyBorder="1" applyAlignment="1" applyProtection="1">
      <alignment horizontal="center" vertical="center"/>
      <protection hidden="1"/>
    </xf>
    <xf numFmtId="0" fontId="1" fillId="12" borderId="26" xfId="0" applyFont="1" applyFill="1" applyBorder="1" applyAlignment="1" applyProtection="1">
      <alignment horizontal="center" vertical="center"/>
      <protection hidden="1"/>
    </xf>
    <xf numFmtId="0" fontId="1" fillId="14" borderId="32" xfId="0" applyFont="1" applyFill="1" applyBorder="1" applyAlignment="1" applyProtection="1">
      <alignment horizontal="center" vertical="center"/>
      <protection hidden="1"/>
    </xf>
    <xf numFmtId="0" fontId="1" fillId="11" borderId="32" xfId="0" applyFont="1" applyFill="1" applyBorder="1" applyAlignment="1" applyProtection="1">
      <alignment horizontal="center" vertical="center"/>
      <protection hidden="1"/>
    </xf>
    <xf numFmtId="0" fontId="1" fillId="12" borderId="32" xfId="0" applyFont="1" applyFill="1" applyBorder="1" applyAlignment="1" applyProtection="1">
      <alignment horizontal="center" vertical="center"/>
      <protection hidden="1"/>
    </xf>
    <xf numFmtId="0" fontId="1" fillId="16" borderId="33" xfId="0" applyFont="1" applyFill="1" applyBorder="1" applyAlignment="1" applyProtection="1">
      <alignment horizontal="center" vertical="center"/>
      <protection hidden="1"/>
    </xf>
    <xf numFmtId="0" fontId="1" fillId="0" borderId="0" xfId="0" applyFont="1" applyAlignment="1" applyProtection="1">
      <alignment vertical="center" wrapText="1"/>
      <protection hidden="1"/>
    </xf>
    <xf numFmtId="0" fontId="1" fillId="9" borderId="65" xfId="0" applyFont="1" applyFill="1" applyBorder="1" applyProtection="1">
      <protection hidden="1"/>
    </xf>
    <xf numFmtId="0" fontId="1" fillId="9" borderId="13" xfId="0" applyFont="1" applyFill="1" applyBorder="1" applyProtection="1">
      <protection hidden="1"/>
    </xf>
    <xf numFmtId="0" fontId="1" fillId="5" borderId="66" xfId="0" applyNumberFormat="1" applyFont="1" applyFill="1" applyBorder="1" applyAlignment="1" applyProtection="1">
      <alignment vertical="top"/>
      <protection locked="0"/>
    </xf>
    <xf numFmtId="0" fontId="1" fillId="5" borderId="67" xfId="0" applyNumberFormat="1" applyFont="1" applyFill="1" applyBorder="1" applyAlignment="1" applyProtection="1">
      <alignment vertical="top"/>
      <protection locked="0"/>
    </xf>
    <xf numFmtId="0" fontId="1" fillId="9" borderId="20" xfId="0" applyFont="1" applyFill="1" applyBorder="1" applyProtection="1">
      <protection hidden="1"/>
    </xf>
    <xf numFmtId="0" fontId="1" fillId="0" borderId="55" xfId="0" applyFont="1" applyBorder="1" applyAlignment="1" applyProtection="1">
      <alignment horizontal="center" vertical="center" wrapText="1"/>
      <protection hidden="1"/>
    </xf>
    <xf numFmtId="0" fontId="1" fillId="5" borderId="68" xfId="0" applyNumberFormat="1" applyFont="1" applyFill="1" applyBorder="1" applyAlignment="1" applyProtection="1">
      <alignment vertical="top"/>
      <protection locked="0"/>
    </xf>
    <xf numFmtId="0" fontId="1" fillId="5" borderId="69" xfId="0" applyNumberFormat="1" applyFont="1" applyFill="1" applyBorder="1" applyAlignment="1" applyProtection="1">
      <alignment vertical="top"/>
      <protection locked="0"/>
    </xf>
    <xf numFmtId="0" fontId="21" fillId="0" borderId="0" xfId="0" applyFont="1" applyFill="1" applyAlignment="1">
      <alignment vertical="top" wrapText="1"/>
    </xf>
    <xf numFmtId="165" fontId="1" fillId="5" borderId="0" xfId="0" applyNumberFormat="1" applyFont="1" applyFill="1" applyBorder="1" applyAlignment="1" applyProtection="1">
      <protection locked="0"/>
    </xf>
    <xf numFmtId="3" fontId="1" fillId="5" borderId="0" xfId="0" applyNumberFormat="1" applyFont="1" applyFill="1" applyBorder="1" applyAlignment="1" applyProtection="1">
      <protection locked="0"/>
    </xf>
    <xf numFmtId="167" fontId="20" fillId="6" borderId="8" xfId="0" applyNumberFormat="1" applyFont="1" applyFill="1" applyBorder="1" applyProtection="1">
      <protection hidden="1"/>
    </xf>
    <xf numFmtId="167" fontId="20" fillId="0" borderId="8" xfId="0" applyNumberFormat="1" applyFont="1" applyBorder="1" applyAlignment="1" applyProtection="1">
      <alignment vertical="top"/>
      <protection hidden="1"/>
    </xf>
    <xf numFmtId="167" fontId="20" fillId="0" borderId="5" xfId="0" applyNumberFormat="1" applyFont="1" applyBorder="1" applyAlignment="1" applyProtection="1">
      <alignment vertical="top"/>
      <protection hidden="1"/>
    </xf>
    <xf numFmtId="2" fontId="20" fillId="0" borderId="3" xfId="0" applyNumberFormat="1" applyFont="1" applyFill="1" applyBorder="1" applyAlignment="1" applyProtection="1">
      <alignment horizontal="center" vertical="center" wrapText="1"/>
      <protection hidden="1"/>
    </xf>
    <xf numFmtId="0" fontId="1" fillId="10" borderId="37" xfId="1" applyNumberFormat="1" applyFont="1" applyFill="1" applyBorder="1" applyProtection="1">
      <protection hidden="1"/>
    </xf>
    <xf numFmtId="0" fontId="1" fillId="0" borderId="38" xfId="0" applyFont="1" applyBorder="1" applyProtection="1">
      <protection hidden="1"/>
    </xf>
    <xf numFmtId="0" fontId="1" fillId="10" borderId="63" xfId="1" applyNumberFormat="1" applyFont="1" applyFill="1" applyBorder="1" applyProtection="1">
      <protection hidden="1"/>
    </xf>
    <xf numFmtId="0" fontId="1" fillId="0" borderId="64" xfId="0" applyFont="1" applyBorder="1" applyProtection="1">
      <protection hidden="1"/>
    </xf>
    <xf numFmtId="0" fontId="1" fillId="0" borderId="55" xfId="0" applyFont="1" applyBorder="1" applyAlignment="1" applyProtection="1">
      <alignment horizontal="center" wrapText="1"/>
      <protection hidden="1"/>
    </xf>
    <xf numFmtId="0" fontId="1" fillId="8" borderId="66" xfId="0" applyFont="1" applyFill="1" applyBorder="1" applyAlignment="1" applyProtection="1">
      <alignment horizontal="center" wrapText="1"/>
      <protection hidden="1"/>
    </xf>
    <xf numFmtId="0" fontId="1" fillId="0" borderId="66" xfId="0" applyFont="1" applyFill="1" applyBorder="1" applyAlignment="1" applyProtection="1">
      <alignment horizontal="center" vertical="top" wrapText="1"/>
      <protection hidden="1"/>
    </xf>
    <xf numFmtId="0" fontId="1" fillId="0" borderId="68" xfId="0" applyFont="1" applyFill="1" applyBorder="1" applyAlignment="1" applyProtection="1">
      <alignment horizontal="center" vertical="top" wrapText="1"/>
      <protection hidden="1"/>
    </xf>
    <xf numFmtId="0" fontId="1" fillId="6" borderId="55" xfId="0" applyFont="1" applyFill="1" applyBorder="1" applyAlignment="1" applyProtection="1">
      <alignment horizontal="left" vertical="top"/>
      <protection hidden="1"/>
    </xf>
    <xf numFmtId="0" fontId="1" fillId="9" borderId="66" xfId="0" applyFont="1" applyFill="1" applyBorder="1" applyAlignment="1" applyProtection="1">
      <alignment horizontal="center" vertical="top"/>
      <protection hidden="1"/>
    </xf>
    <xf numFmtId="0" fontId="1" fillId="9" borderId="66" xfId="0" applyFont="1" applyFill="1" applyBorder="1" applyAlignment="1" applyProtection="1">
      <alignment horizontal="right" vertical="top"/>
      <protection hidden="1"/>
    </xf>
    <xf numFmtId="0" fontId="1" fillId="9" borderId="68" xfId="0" applyFont="1" applyFill="1" applyBorder="1" applyAlignment="1" applyProtection="1">
      <alignment horizontal="right" vertical="top"/>
      <protection hidden="1"/>
    </xf>
    <xf numFmtId="169" fontId="1" fillId="7" borderId="55" xfId="0" applyNumberFormat="1" applyFont="1" applyFill="1" applyBorder="1" applyAlignment="1" applyProtection="1">
      <alignment horizontal="center" vertical="top"/>
      <protection hidden="1"/>
    </xf>
    <xf numFmtId="169" fontId="1" fillId="9" borderId="66" xfId="0" applyNumberFormat="1" applyFont="1" applyFill="1" applyBorder="1" applyAlignment="1" applyProtection="1">
      <alignment horizontal="center" vertical="top"/>
      <protection hidden="1"/>
    </xf>
    <xf numFmtId="169" fontId="1" fillId="9" borderId="68" xfId="0" applyNumberFormat="1" applyFont="1" applyFill="1" applyBorder="1" applyAlignment="1" applyProtection="1">
      <alignment horizontal="center" vertical="top"/>
      <protection hidden="1"/>
    </xf>
    <xf numFmtId="169" fontId="1" fillId="6" borderId="55" xfId="0" applyNumberFormat="1" applyFont="1" applyFill="1" applyBorder="1" applyAlignment="1" applyProtection="1">
      <alignment vertical="top"/>
      <protection hidden="1"/>
    </xf>
    <xf numFmtId="169" fontId="22" fillId="6" borderId="66" xfId="0" applyNumberFormat="1" applyFont="1" applyFill="1" applyBorder="1" applyAlignment="1" applyProtection="1">
      <alignment vertical="top"/>
      <protection hidden="1"/>
    </xf>
    <xf numFmtId="169" fontId="1" fillId="6" borderId="66" xfId="0" applyNumberFormat="1" applyFont="1" applyFill="1" applyBorder="1" applyAlignment="1" applyProtection="1">
      <alignment vertical="top"/>
      <protection hidden="1"/>
    </xf>
    <xf numFmtId="169" fontId="1" fillId="4" borderId="68" xfId="0" applyNumberFormat="1" applyFont="1" applyFill="1" applyBorder="1" applyAlignment="1" applyProtection="1">
      <alignment horizontal="center" vertical="top"/>
      <protection hidden="1"/>
    </xf>
    <xf numFmtId="0" fontId="1" fillId="6" borderId="55" xfId="0" applyNumberFormat="1" applyFont="1" applyFill="1" applyBorder="1" applyAlignment="1" applyProtection="1">
      <alignment vertical="top"/>
      <protection hidden="1"/>
    </xf>
    <xf numFmtId="0" fontId="1" fillId="6" borderId="66" xfId="0" quotePrefix="1" applyNumberFormat="1" applyFont="1" applyFill="1" applyBorder="1" applyAlignment="1" applyProtection="1">
      <alignment horizontal="left" vertical="top"/>
      <protection hidden="1"/>
    </xf>
    <xf numFmtId="0" fontId="1" fillId="6" borderId="66" xfId="0" quotePrefix="1" applyNumberFormat="1" applyFont="1" applyFill="1" applyBorder="1" applyAlignment="1" applyProtection="1">
      <alignment horizontal="center" vertical="top"/>
      <protection hidden="1"/>
    </xf>
    <xf numFmtId="0" fontId="1" fillId="6" borderId="66" xfId="1" applyNumberFormat="1" applyFont="1" applyFill="1" applyBorder="1" applyAlignment="1" applyProtection="1">
      <alignment horizontal="center" vertical="top"/>
      <protection hidden="1"/>
    </xf>
    <xf numFmtId="0" fontId="1" fillId="4" borderId="68" xfId="1" applyNumberFormat="1" applyFont="1" applyFill="1" applyBorder="1" applyAlignment="1" applyProtection="1">
      <alignment horizontal="center" vertical="top"/>
      <protection hidden="1"/>
    </xf>
    <xf numFmtId="169" fontId="1" fillId="9" borderId="66" xfId="0" applyNumberFormat="1" applyFont="1" applyFill="1" applyBorder="1" applyAlignment="1" applyProtection="1">
      <alignment vertical="top"/>
      <protection hidden="1"/>
    </xf>
    <xf numFmtId="169" fontId="1" fillId="9" borderId="68" xfId="0" applyNumberFormat="1" applyFont="1" applyFill="1" applyBorder="1" applyAlignment="1" applyProtection="1">
      <alignment vertical="top"/>
      <protection hidden="1"/>
    </xf>
    <xf numFmtId="0" fontId="1" fillId="10" borderId="66" xfId="0" applyFont="1" applyFill="1" applyBorder="1" applyAlignment="1" applyProtection="1">
      <alignment horizontal="center" vertical="center" wrapText="1"/>
      <protection hidden="1"/>
    </xf>
    <xf numFmtId="0" fontId="1" fillId="14" borderId="66" xfId="0" applyFont="1" applyFill="1" applyBorder="1" applyAlignment="1" applyProtection="1">
      <alignment horizontal="center" vertical="center"/>
      <protection hidden="1"/>
    </xf>
    <xf numFmtId="0" fontId="1" fillId="11" borderId="66" xfId="0" applyFont="1" applyFill="1" applyBorder="1" applyAlignment="1" applyProtection="1">
      <alignment horizontal="center" vertical="center"/>
      <protection hidden="1"/>
    </xf>
    <xf numFmtId="0" fontId="1" fillId="12" borderId="66" xfId="0" applyFont="1" applyFill="1" applyBorder="1" applyAlignment="1" applyProtection="1">
      <alignment horizontal="center" vertical="center"/>
      <protection hidden="1"/>
    </xf>
    <xf numFmtId="0" fontId="1" fillId="16" borderId="68" xfId="0" applyFont="1" applyFill="1" applyBorder="1" applyAlignment="1" applyProtection="1">
      <alignment horizontal="center" vertical="center"/>
      <protection hidden="1"/>
    </xf>
    <xf numFmtId="0" fontId="1" fillId="6" borderId="55" xfId="0" applyFont="1" applyFill="1" applyBorder="1" applyAlignment="1" applyProtection="1">
      <alignment vertical="top" wrapText="1"/>
      <protection hidden="1"/>
    </xf>
    <xf numFmtId="0" fontId="1" fillId="2" borderId="66" xfId="1" applyNumberFormat="1" applyFont="1" applyFill="1" applyBorder="1" applyAlignment="1" applyProtection="1">
      <alignment vertical="top"/>
      <protection hidden="1"/>
    </xf>
    <xf numFmtId="0" fontId="1" fillId="14" borderId="66" xfId="1" applyNumberFormat="1" applyFont="1" applyFill="1" applyBorder="1" applyAlignment="1" applyProtection="1">
      <alignment vertical="top"/>
      <protection hidden="1"/>
    </xf>
    <xf numFmtId="0" fontId="1" fillId="11" borderId="66" xfId="0" applyFont="1" applyFill="1" applyBorder="1" applyAlignment="1" applyProtection="1">
      <alignment vertical="top"/>
      <protection hidden="1"/>
    </xf>
    <xf numFmtId="170" fontId="1" fillId="12" borderId="66" xfId="0" quotePrefix="1" applyNumberFormat="1" applyFont="1" applyFill="1" applyBorder="1" applyAlignment="1" applyProtection="1">
      <alignment vertical="top" wrapText="1"/>
      <protection hidden="1"/>
    </xf>
    <xf numFmtId="170" fontId="1" fillId="16" borderId="68" xfId="0" quotePrefix="1" applyNumberFormat="1" applyFont="1" applyFill="1" applyBorder="1" applyAlignment="1" applyProtection="1">
      <alignment vertical="top" wrapText="1"/>
      <protection hidden="1"/>
    </xf>
    <xf numFmtId="0" fontId="1" fillId="6" borderId="57" xfId="0" applyFont="1" applyFill="1" applyBorder="1" applyAlignment="1" applyProtection="1">
      <alignment vertical="top" wrapText="1"/>
      <protection hidden="1"/>
    </xf>
    <xf numFmtId="0" fontId="1" fillId="2" borderId="67" xfId="1" applyNumberFormat="1" applyFont="1" applyFill="1" applyBorder="1" applyAlignment="1" applyProtection="1">
      <alignment vertical="top"/>
      <protection hidden="1"/>
    </xf>
    <xf numFmtId="0" fontId="1" fillId="14" borderId="67" xfId="1" applyNumberFormat="1" applyFont="1" applyFill="1" applyBorder="1" applyAlignment="1" applyProtection="1">
      <alignment vertical="top"/>
      <protection hidden="1"/>
    </xf>
    <xf numFmtId="0" fontId="1" fillId="11" borderId="67" xfId="0" applyFont="1" applyFill="1" applyBorder="1" applyAlignment="1" applyProtection="1">
      <alignment vertical="top"/>
      <protection hidden="1"/>
    </xf>
    <xf numFmtId="170" fontId="1" fillId="12" borderId="67" xfId="0" quotePrefix="1" applyNumberFormat="1" applyFont="1" applyFill="1" applyBorder="1" applyAlignment="1" applyProtection="1">
      <alignment vertical="top" wrapText="1"/>
      <protection hidden="1"/>
    </xf>
    <xf numFmtId="170" fontId="1" fillId="16" borderId="69" xfId="0" quotePrefix="1" applyNumberFormat="1" applyFont="1" applyFill="1" applyBorder="1" applyAlignment="1" applyProtection="1">
      <alignment vertical="top" wrapText="1"/>
      <protection hidden="1"/>
    </xf>
    <xf numFmtId="0" fontId="1" fillId="0" borderId="66" xfId="0" applyFont="1" applyBorder="1" applyAlignment="1" applyProtection="1">
      <alignment horizontal="center" vertical="center" wrapText="1"/>
      <protection hidden="1"/>
    </xf>
    <xf numFmtId="0" fontId="1" fillId="0" borderId="66" xfId="0" applyFont="1" applyFill="1" applyBorder="1" applyAlignment="1" applyProtection="1">
      <alignment horizontal="center" vertical="center" wrapText="1"/>
      <protection hidden="1"/>
    </xf>
    <xf numFmtId="0" fontId="1" fillId="0" borderId="68" xfId="0" applyFont="1" applyFill="1" applyBorder="1" applyAlignment="1" applyProtection="1">
      <alignment horizontal="center" vertical="center" wrapText="1"/>
      <protection hidden="1"/>
    </xf>
    <xf numFmtId="0" fontId="1" fillId="6" borderId="66" xfId="0" applyNumberFormat="1" applyFont="1" applyFill="1" applyBorder="1" applyAlignment="1" applyProtection="1">
      <alignment vertical="top"/>
      <protection hidden="1"/>
    </xf>
    <xf numFmtId="165" fontId="1" fillId="5" borderId="66" xfId="0" applyNumberFormat="1" applyFont="1" applyFill="1" applyBorder="1" applyAlignment="1" applyProtection="1">
      <alignment vertical="top"/>
      <protection locked="0"/>
    </xf>
    <xf numFmtId="166" fontId="1" fillId="5" borderId="66" xfId="0" applyNumberFormat="1" applyFont="1" applyFill="1" applyBorder="1" applyAlignment="1" applyProtection="1">
      <alignment vertical="top"/>
      <protection locked="0"/>
    </xf>
    <xf numFmtId="10" fontId="1" fillId="6" borderId="66" xfId="0" applyNumberFormat="1" applyFont="1" applyFill="1" applyBorder="1" applyAlignment="1" applyProtection="1">
      <alignment vertical="top"/>
      <protection hidden="1"/>
    </xf>
    <xf numFmtId="0" fontId="1" fillId="6" borderId="67" xfId="0" applyNumberFormat="1" applyFont="1" applyFill="1" applyBorder="1" applyAlignment="1" applyProtection="1">
      <alignment vertical="top"/>
      <protection hidden="1"/>
    </xf>
    <xf numFmtId="165" fontId="1" fillId="5" borderId="67" xfId="0" applyNumberFormat="1" applyFont="1" applyFill="1" applyBorder="1" applyAlignment="1" applyProtection="1">
      <alignment vertical="top"/>
      <protection locked="0"/>
    </xf>
    <xf numFmtId="166" fontId="1" fillId="5" borderId="67" xfId="0" applyNumberFormat="1" applyFont="1" applyFill="1" applyBorder="1" applyAlignment="1" applyProtection="1">
      <alignment vertical="top"/>
      <protection locked="0"/>
    </xf>
    <xf numFmtId="10" fontId="1" fillId="6" borderId="67" xfId="0" applyNumberFormat="1" applyFont="1" applyFill="1" applyBorder="1" applyAlignment="1" applyProtection="1">
      <alignment vertical="top"/>
      <protection hidden="1"/>
    </xf>
    <xf numFmtId="0" fontId="1" fillId="0" borderId="0" xfId="0" applyFont="1" applyBorder="1" applyAlignment="1" applyProtection="1">
      <alignment vertical="center" wrapText="1"/>
      <protection hidden="1"/>
    </xf>
    <xf numFmtId="10" fontId="1" fillId="0" borderId="0" xfId="0" applyNumberFormat="1" applyFont="1" applyFill="1" applyBorder="1" applyAlignment="1" applyProtection="1">
      <alignment vertical="top"/>
      <protection hidden="1"/>
    </xf>
    <xf numFmtId="0" fontId="1" fillId="0" borderId="0" xfId="0" applyFont="1" applyBorder="1" applyProtection="1">
      <protection hidden="1"/>
    </xf>
    <xf numFmtId="0" fontId="11" fillId="0" borderId="0" xfId="0" applyFont="1" applyAlignment="1" applyProtection="1">
      <alignment horizontal="left"/>
    </xf>
    <xf numFmtId="0" fontId="8" fillId="0" borderId="0" xfId="0" applyFont="1" applyAlignment="1" applyProtection="1">
      <alignment horizontal="left" wrapText="1" indent="1"/>
    </xf>
    <xf numFmtId="0" fontId="12" fillId="0" borderId="0" xfId="0" applyFont="1" applyAlignment="1" applyProtection="1">
      <alignment horizontal="left"/>
    </xf>
    <xf numFmtId="0" fontId="9" fillId="0" borderId="0" xfId="0" applyFont="1" applyAlignment="1" applyProtection="1">
      <alignment horizontal="left" wrapText="1"/>
    </xf>
    <xf numFmtId="0" fontId="9" fillId="0" borderId="0" xfId="0" applyFont="1" applyAlignment="1" applyProtection="1">
      <alignment horizontal="left"/>
    </xf>
    <xf numFmtId="0" fontId="8" fillId="0" borderId="0" xfId="0" applyFont="1" applyAlignment="1" applyProtection="1">
      <alignment horizontal="left"/>
    </xf>
    <xf numFmtId="0" fontId="10" fillId="0" borderId="0" xfId="0" applyFont="1" applyAlignment="1" applyProtection="1">
      <alignment horizontal="left" wrapText="1"/>
    </xf>
    <xf numFmtId="0" fontId="10" fillId="0" borderId="0" xfId="0" applyFont="1" applyAlignment="1" applyProtection="1">
      <alignment horizontal="left"/>
    </xf>
    <xf numFmtId="0" fontId="13" fillId="0" borderId="0" xfId="0" applyFont="1" applyFill="1" applyAlignment="1" applyProtection="1">
      <alignment horizontal="left"/>
    </xf>
    <xf numFmtId="0" fontId="8" fillId="0" borderId="0" xfId="0" applyFont="1" applyProtection="1"/>
    <xf numFmtId="0" fontId="8" fillId="0" borderId="0" xfId="0" applyFont="1" applyAlignment="1" applyProtection="1">
      <alignment wrapText="1"/>
    </xf>
    <xf numFmtId="0" fontId="16" fillId="0" borderId="0" xfId="2" applyFont="1" applyFill="1" applyBorder="1" applyAlignment="1" applyProtection="1"/>
    <xf numFmtId="0" fontId="18" fillId="0" borderId="0" xfId="0" applyFont="1" applyProtection="1"/>
    <xf numFmtId="0" fontId="8" fillId="0" borderId="0" xfId="0" applyFont="1" applyAlignment="1" applyProtection="1">
      <alignment horizontal="left" wrapText="1"/>
    </xf>
    <xf numFmtId="0" fontId="2" fillId="0" borderId="0" xfId="0" applyFont="1" applyAlignment="1" applyProtection="1">
      <alignment horizontal="left" vertical="center"/>
    </xf>
    <xf numFmtId="0" fontId="14" fillId="0" borderId="50" xfId="0" applyFont="1" applyBorder="1" applyProtection="1"/>
    <xf numFmtId="49" fontId="15" fillId="0" borderId="50" xfId="0" applyNumberFormat="1" applyFont="1" applyFill="1" applyBorder="1" applyAlignment="1" applyProtection="1">
      <alignment horizontal="left" vertical="center"/>
    </xf>
    <xf numFmtId="14" fontId="15" fillId="0" borderId="50" xfId="0" applyNumberFormat="1" applyFont="1" applyFill="1" applyBorder="1" applyAlignment="1" applyProtection="1">
      <alignment horizontal="left" vertical="center"/>
    </xf>
    <xf numFmtId="0" fontId="15" fillId="0" borderId="50" xfId="0" applyFont="1" applyFill="1" applyBorder="1" applyAlignment="1" applyProtection="1">
      <alignment horizontal="left" vertical="center"/>
    </xf>
    <xf numFmtId="14" fontId="15" fillId="0" borderId="50" xfId="0" applyNumberFormat="1" applyFont="1" applyBorder="1" applyAlignment="1" applyProtection="1">
      <alignment horizontal="left" vertical="center"/>
    </xf>
    <xf numFmtId="0" fontId="15" fillId="0" borderId="50" xfId="0" applyFont="1" applyBorder="1" applyProtection="1"/>
    <xf numFmtId="0" fontId="15" fillId="0" borderId="51" xfId="0" applyFont="1" applyFill="1" applyBorder="1" applyProtection="1"/>
    <xf numFmtId="0" fontId="15" fillId="0" borderId="52" xfId="0" applyFont="1" applyFill="1" applyBorder="1" applyProtection="1"/>
    <xf numFmtId="0" fontId="8" fillId="0" borderId="0" xfId="0" applyFont="1" applyFill="1" applyAlignment="1" applyProtection="1">
      <alignment horizontal="left" vertical="top" wrapText="1"/>
    </xf>
    <xf numFmtId="0" fontId="1" fillId="0" borderId="0" xfId="0" quotePrefix="1" applyFont="1" applyFill="1" applyAlignment="1">
      <alignment vertical="top" wrapText="1"/>
    </xf>
    <xf numFmtId="0" fontId="1" fillId="9" borderId="13" xfId="0" applyFont="1" applyFill="1" applyBorder="1" applyAlignment="1" applyProtection="1">
      <alignment horizontal="center"/>
      <protection hidden="1"/>
    </xf>
    <xf numFmtId="0" fontId="1" fillId="0" borderId="71" xfId="0" applyFont="1" applyBorder="1" applyAlignment="1" applyProtection="1">
      <alignment horizontal="right"/>
      <protection hidden="1"/>
    </xf>
    <xf numFmtId="173" fontId="1" fillId="0" borderId="72" xfId="0" applyNumberFormat="1" applyFont="1" applyBorder="1" applyProtection="1">
      <protection hidden="1"/>
    </xf>
    <xf numFmtId="0" fontId="1" fillId="0" borderId="72" xfId="0" applyFont="1" applyBorder="1" applyProtection="1">
      <protection hidden="1"/>
    </xf>
    <xf numFmtId="165" fontId="1" fillId="0" borderId="72" xfId="0" applyNumberFormat="1" applyFont="1" applyBorder="1" applyProtection="1">
      <protection hidden="1"/>
    </xf>
    <xf numFmtId="166" fontId="1" fillId="0" borderId="72" xfId="0" applyNumberFormat="1" applyFont="1" applyFill="1" applyBorder="1" applyProtection="1">
      <protection hidden="1"/>
    </xf>
    <xf numFmtId="10" fontId="1" fillId="0" borderId="72" xfId="0" applyNumberFormat="1" applyFont="1" applyFill="1" applyBorder="1" applyAlignment="1" applyProtection="1">
      <protection hidden="1"/>
    </xf>
    <xf numFmtId="0" fontId="1" fillId="0" borderId="72" xfId="0" applyNumberFormat="1" applyFont="1" applyFill="1" applyBorder="1" applyAlignment="1" applyProtection="1">
      <protection hidden="1"/>
    </xf>
    <xf numFmtId="0" fontId="1" fillId="0" borderId="73" xfId="0" applyNumberFormat="1" applyFont="1" applyFill="1" applyBorder="1" applyAlignment="1" applyProtection="1">
      <protection hidden="1"/>
    </xf>
    <xf numFmtId="0" fontId="1" fillId="0" borderId="74" xfId="0" applyFont="1" applyBorder="1" applyAlignment="1" applyProtection="1">
      <alignment horizontal="right"/>
      <protection hidden="1"/>
    </xf>
    <xf numFmtId="173" fontId="1" fillId="0" borderId="75" xfId="0" applyNumberFormat="1" applyFont="1" applyBorder="1" applyProtection="1">
      <protection hidden="1"/>
    </xf>
    <xf numFmtId="0" fontId="1" fillId="0" borderId="75" xfId="0" applyFont="1" applyBorder="1" applyProtection="1">
      <protection hidden="1"/>
    </xf>
    <xf numFmtId="165" fontId="1" fillId="0" borderId="75" xfId="0" applyNumberFormat="1" applyFont="1" applyBorder="1" applyProtection="1">
      <protection hidden="1"/>
    </xf>
    <xf numFmtId="166" fontId="1" fillId="0" borderId="75" xfId="0" applyNumberFormat="1" applyFont="1" applyFill="1" applyBorder="1" applyProtection="1">
      <protection hidden="1"/>
    </xf>
    <xf numFmtId="10" fontId="1" fillId="0" borderId="75" xfId="0" applyNumberFormat="1" applyFont="1" applyFill="1" applyBorder="1" applyAlignment="1" applyProtection="1">
      <protection hidden="1"/>
    </xf>
    <xf numFmtId="0" fontId="1" fillId="0" borderId="75" xfId="0" applyNumberFormat="1" applyFont="1" applyFill="1" applyBorder="1" applyAlignment="1" applyProtection="1">
      <protection hidden="1"/>
    </xf>
    <xf numFmtId="0" fontId="1" fillId="0" borderId="76" xfId="0" applyNumberFormat="1" applyFont="1" applyFill="1" applyBorder="1" applyAlignment="1" applyProtection="1">
      <protection hidden="1"/>
    </xf>
    <xf numFmtId="49" fontId="15" fillId="0" borderId="52" xfId="0" applyNumberFormat="1" applyFont="1" applyBorder="1" applyAlignment="1" applyProtection="1">
      <alignment horizontal="left" vertical="center"/>
    </xf>
    <xf numFmtId="14" fontId="15" fillId="0" borderId="52" xfId="0" applyNumberFormat="1" applyFont="1" applyBorder="1" applyAlignment="1" applyProtection="1">
      <alignment horizontal="left" vertical="center"/>
    </xf>
    <xf numFmtId="0" fontId="15" fillId="0" borderId="51" xfId="0" applyFont="1" applyFill="1" applyBorder="1" applyAlignment="1" applyProtection="1">
      <alignment horizontal="left" vertical="center"/>
    </xf>
    <xf numFmtId="0" fontId="15" fillId="0" borderId="52" xfId="0" applyFont="1" applyBorder="1" applyAlignment="1" applyProtection="1">
      <alignment horizontal="left" vertical="center"/>
    </xf>
    <xf numFmtId="14" fontId="15" fillId="0" borderId="51" xfId="0" applyNumberFormat="1" applyFont="1" applyFill="1" applyBorder="1" applyAlignment="1" applyProtection="1">
      <alignment horizontal="left" vertical="center"/>
    </xf>
    <xf numFmtId="49" fontId="15" fillId="0" borderId="51" xfId="0" applyNumberFormat="1"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5" fillId="0" borderId="0" xfId="0" applyFont="1" applyFill="1" applyBorder="1" applyAlignment="1" applyProtection="1">
      <alignment horizontal="center" vertical="center"/>
    </xf>
    <xf numFmtId="0" fontId="14" fillId="0" borderId="51" xfId="0" applyFont="1" applyBorder="1" applyProtection="1"/>
    <xf numFmtId="0" fontId="14" fillId="0" borderId="52" xfId="0" applyFont="1" applyBorder="1" applyProtection="1"/>
    <xf numFmtId="0" fontId="1" fillId="5" borderId="53" xfId="0" applyNumberFormat="1" applyFont="1" applyFill="1" applyBorder="1" applyAlignment="1" applyProtection="1">
      <alignment vertical="top" wrapText="1"/>
      <protection locked="0"/>
    </xf>
    <xf numFmtId="0" fontId="1" fillId="5" borderId="58" xfId="0" applyNumberFormat="1" applyFont="1" applyFill="1" applyBorder="1" applyAlignment="1" applyProtection="1">
      <alignment vertical="top" wrapText="1"/>
      <protection locked="0"/>
    </xf>
    <xf numFmtId="0" fontId="1" fillId="5" borderId="55" xfId="0" applyNumberFormat="1" applyFont="1" applyFill="1" applyBorder="1" applyAlignment="1" applyProtection="1">
      <alignment vertical="top" wrapText="1"/>
      <protection locked="0"/>
    </xf>
    <xf numFmtId="0" fontId="1" fillId="5" borderId="57" xfId="0" applyNumberFormat="1" applyFont="1" applyFill="1" applyBorder="1" applyAlignment="1" applyProtection="1">
      <alignment vertical="top" wrapText="1"/>
      <protection locked="0"/>
    </xf>
    <xf numFmtId="0" fontId="8" fillId="0" borderId="0" xfId="0" applyFont="1" applyFill="1" applyAlignment="1" applyProtection="1">
      <alignment horizontal="justify" vertical="top" wrapText="1"/>
    </xf>
    <xf numFmtId="0" fontId="15" fillId="0" borderId="50" xfId="0" applyFont="1" applyFill="1" applyBorder="1" applyAlignment="1" applyProtection="1">
      <alignment horizontal="left" vertical="top"/>
    </xf>
    <xf numFmtId="0" fontId="15" fillId="0" borderId="50" xfId="0" applyFont="1" applyBorder="1" applyAlignment="1" applyProtection="1">
      <alignment horizontal="left" vertical="top"/>
    </xf>
    <xf numFmtId="0" fontId="15" fillId="0" borderId="51" xfId="0" applyFont="1" applyFill="1" applyBorder="1" applyAlignment="1" applyProtection="1">
      <alignment horizontal="left" vertical="top"/>
    </xf>
    <xf numFmtId="0" fontId="15" fillId="0" borderId="52" xfId="0" applyFont="1" applyBorder="1" applyAlignment="1" applyProtection="1">
      <alignment horizontal="left" vertical="top"/>
    </xf>
    <xf numFmtId="172" fontId="15" fillId="0" borderId="39" xfId="0" applyNumberFormat="1" applyFont="1" applyFill="1" applyBorder="1" applyAlignment="1" applyProtection="1">
      <alignment horizontal="left"/>
    </xf>
    <xf numFmtId="0" fontId="15" fillId="0" borderId="39" xfId="0" applyFont="1" applyFill="1" applyBorder="1" applyAlignment="1" applyProtection="1">
      <alignment horizontal="left"/>
    </xf>
    <xf numFmtId="0" fontId="15" fillId="0" borderId="39" xfId="0" applyFont="1" applyFill="1" applyBorder="1" applyAlignment="1" applyProtection="1">
      <alignment horizontal="left"/>
    </xf>
    <xf numFmtId="0" fontId="15" fillId="0" borderId="40" xfId="0" applyFont="1" applyFill="1" applyBorder="1" applyAlignment="1" applyProtection="1">
      <alignment horizontal="left"/>
    </xf>
    <xf numFmtId="0" fontId="15" fillId="0" borderId="41" xfId="0" applyFont="1" applyFill="1" applyBorder="1" applyAlignment="1" applyProtection="1">
      <alignment horizontal="left"/>
    </xf>
    <xf numFmtId="172" fontId="15" fillId="0" borderId="39" xfId="0" applyNumberFormat="1" applyFont="1" applyFill="1" applyBorder="1" applyAlignment="1" applyProtection="1">
      <alignment horizontal="left"/>
    </xf>
    <xf numFmtId="172" fontId="15" fillId="0" borderId="40" xfId="0" applyNumberFormat="1" applyFont="1" applyFill="1" applyBorder="1" applyAlignment="1" applyProtection="1">
      <alignment horizontal="left"/>
    </xf>
    <xf numFmtId="172" fontId="15" fillId="0" borderId="41" xfId="0" applyNumberFormat="1" applyFont="1" applyFill="1" applyBorder="1" applyAlignment="1" applyProtection="1">
      <alignment horizontal="left"/>
    </xf>
    <xf numFmtId="0" fontId="8" fillId="0" borderId="0" xfId="0" applyFont="1" applyFill="1" applyAlignment="1" applyProtection="1">
      <alignment horizontal="justify" vertical="top" wrapText="1"/>
    </xf>
    <xf numFmtId="0" fontId="15" fillId="0" borderId="51" xfId="0" applyFont="1" applyBorder="1" applyAlignment="1" applyProtection="1">
      <alignment horizontal="left" vertical="top" wrapText="1"/>
    </xf>
    <xf numFmtId="0" fontId="15" fillId="0" borderId="52" xfId="0" applyFont="1" applyBorder="1" applyAlignment="1" applyProtection="1">
      <alignment horizontal="left" vertical="top" wrapText="1"/>
    </xf>
    <xf numFmtId="0" fontId="14" fillId="0" borderId="39" xfId="0" applyFont="1" applyBorder="1" applyAlignment="1" applyProtection="1">
      <alignment horizontal="left" vertical="center"/>
    </xf>
    <xf numFmtId="0" fontId="14" fillId="0" borderId="40" xfId="0" applyFont="1" applyBorder="1" applyAlignment="1" applyProtection="1">
      <alignment horizontal="left" vertical="center"/>
    </xf>
    <xf numFmtId="0" fontId="17" fillId="0" borderId="47" xfId="2" applyFont="1" applyFill="1" applyBorder="1" applyAlignment="1" applyProtection="1">
      <alignment horizontal="left"/>
    </xf>
    <xf numFmtId="0" fontId="15" fillId="0" borderId="49" xfId="0" applyFont="1" applyFill="1" applyBorder="1" applyAlignment="1" applyProtection="1">
      <alignment horizontal="left"/>
    </xf>
    <xf numFmtId="0" fontId="15" fillId="0" borderId="48" xfId="0" applyFont="1" applyFill="1" applyBorder="1" applyAlignment="1" applyProtection="1">
      <alignment horizontal="left"/>
    </xf>
    <xf numFmtId="0" fontId="14" fillId="0" borderId="39" xfId="0" applyFont="1" applyBorder="1" applyAlignment="1" applyProtection="1">
      <alignment horizontal="left"/>
    </xf>
    <xf numFmtId="0" fontId="14" fillId="0" borderId="40" xfId="0" applyFont="1" applyBorder="1" applyAlignment="1" applyProtection="1">
      <alignment horizontal="left"/>
    </xf>
    <xf numFmtId="0" fontId="14" fillId="0" borderId="41" xfId="0" applyFont="1" applyBorder="1" applyAlignment="1" applyProtection="1">
      <alignment horizontal="left"/>
    </xf>
    <xf numFmtId="0" fontId="15" fillId="0" borderId="42" xfId="0" applyFont="1" applyFill="1" applyBorder="1" applyAlignment="1" applyProtection="1">
      <alignment horizontal="left"/>
    </xf>
    <xf numFmtId="0" fontId="15" fillId="0" borderId="44" xfId="0" applyFont="1" applyFill="1" applyBorder="1" applyAlignment="1" applyProtection="1">
      <alignment horizontal="left"/>
    </xf>
    <xf numFmtId="0" fontId="15" fillId="0" borderId="43" xfId="0" applyFont="1" applyFill="1" applyBorder="1" applyAlignment="1" applyProtection="1">
      <alignment horizontal="left"/>
    </xf>
    <xf numFmtId="0" fontId="15" fillId="0" borderId="39" xfId="0" applyFont="1" applyBorder="1" applyAlignment="1" applyProtection="1">
      <alignment horizontal="left" vertical="center"/>
    </xf>
    <xf numFmtId="0" fontId="15" fillId="0" borderId="40" xfId="0" applyFont="1" applyBorder="1" applyAlignment="1" applyProtection="1">
      <alignment horizontal="left" vertical="center"/>
    </xf>
    <xf numFmtId="0" fontId="15" fillId="0" borderId="41" xfId="0" applyFont="1" applyBorder="1" applyAlignment="1" applyProtection="1">
      <alignment horizontal="left" vertical="center"/>
    </xf>
    <xf numFmtId="0" fontId="14" fillId="0" borderId="42" xfId="0" applyFont="1" applyFill="1" applyBorder="1" applyAlignment="1" applyProtection="1">
      <alignment horizontal="left" vertical="center"/>
    </xf>
    <xf numFmtId="0" fontId="14" fillId="0" borderId="43" xfId="0" applyFont="1" applyFill="1" applyBorder="1" applyAlignment="1" applyProtection="1">
      <alignment horizontal="left" vertical="center"/>
    </xf>
    <xf numFmtId="0" fontId="14" fillId="0" borderId="45" xfId="0" applyFont="1" applyFill="1" applyBorder="1" applyAlignment="1" applyProtection="1">
      <alignment horizontal="left" vertical="center"/>
    </xf>
    <xf numFmtId="0" fontId="14" fillId="0" borderId="46" xfId="0" applyFont="1" applyFill="1" applyBorder="1" applyAlignment="1" applyProtection="1">
      <alignment horizontal="left" vertical="center"/>
    </xf>
    <xf numFmtId="0" fontId="14" fillId="0" borderId="47" xfId="0" applyFont="1" applyFill="1" applyBorder="1" applyAlignment="1" applyProtection="1">
      <alignment horizontal="left" vertical="center"/>
    </xf>
    <xf numFmtId="0" fontId="14" fillId="0" borderId="48" xfId="0" applyFont="1" applyFill="1" applyBorder="1" applyAlignment="1" applyProtection="1">
      <alignment horizontal="left" vertical="center"/>
    </xf>
    <xf numFmtId="0" fontId="15" fillId="0" borderId="42" xfId="0" applyFont="1" applyFill="1" applyBorder="1" applyAlignment="1" applyProtection="1">
      <alignment horizontal="center" vertical="center"/>
    </xf>
    <xf numFmtId="0" fontId="15" fillId="0" borderId="44" xfId="0" applyFont="1" applyFill="1" applyBorder="1" applyAlignment="1" applyProtection="1">
      <alignment horizontal="center" vertical="center"/>
    </xf>
    <xf numFmtId="0" fontId="15" fillId="0" borderId="43" xfId="0" applyFont="1" applyFill="1" applyBorder="1" applyAlignment="1" applyProtection="1">
      <alignment horizontal="center" vertical="center"/>
    </xf>
    <xf numFmtId="0" fontId="15" fillId="0" borderId="45" xfId="0" applyFont="1" applyFill="1" applyBorder="1" applyAlignment="1" applyProtection="1">
      <alignment horizontal="center" vertical="center"/>
    </xf>
    <xf numFmtId="0" fontId="15" fillId="0" borderId="0" xfId="0" applyFont="1" applyFill="1" applyAlignment="1" applyProtection="1">
      <alignment horizontal="center" vertical="center"/>
    </xf>
    <xf numFmtId="0" fontId="15" fillId="0" borderId="46" xfId="0" applyFont="1" applyFill="1" applyBorder="1" applyAlignment="1" applyProtection="1">
      <alignment horizontal="center" vertical="center"/>
    </xf>
    <xf numFmtId="0" fontId="15" fillId="0" borderId="47" xfId="0" applyFont="1" applyFill="1" applyBorder="1" applyAlignment="1" applyProtection="1">
      <alignment horizontal="center" vertical="center"/>
    </xf>
    <xf numFmtId="0" fontId="15" fillId="0" borderId="49" xfId="0" applyFont="1" applyFill="1" applyBorder="1" applyAlignment="1" applyProtection="1">
      <alignment horizontal="center" vertical="center"/>
    </xf>
    <xf numFmtId="0" fontId="15" fillId="0" borderId="48" xfId="0" applyFont="1" applyFill="1" applyBorder="1" applyAlignment="1" applyProtection="1">
      <alignment horizontal="center" vertical="center"/>
    </xf>
    <xf numFmtId="0" fontId="24" fillId="0" borderId="0" xfId="0" applyFont="1" applyAlignment="1" applyProtection="1">
      <alignment horizontal="center"/>
      <protection hidden="1"/>
    </xf>
    <xf numFmtId="0" fontId="1" fillId="0" borderId="23" xfId="0" applyFont="1" applyBorder="1" applyAlignment="1" applyProtection="1">
      <alignment horizontal="center" wrapText="1"/>
      <protection hidden="1"/>
    </xf>
    <xf numFmtId="0" fontId="1" fillId="0" borderId="24" xfId="0" applyFont="1" applyBorder="1" applyAlignment="1" applyProtection="1">
      <alignment horizontal="center" wrapText="1"/>
      <protection hidden="1"/>
    </xf>
    <xf numFmtId="0" fontId="1" fillId="0" borderId="25" xfId="0" applyFont="1" applyBorder="1" applyAlignment="1" applyProtection="1">
      <alignment horizontal="center" wrapText="1"/>
      <protection hidden="1"/>
    </xf>
    <xf numFmtId="0" fontId="1" fillId="0" borderId="37" xfId="0" applyFont="1" applyBorder="1" applyAlignment="1" applyProtection="1">
      <alignment horizontal="center" wrapText="1"/>
      <protection hidden="1"/>
    </xf>
    <xf numFmtId="0" fontId="1" fillId="0" borderId="15" xfId="0" applyFont="1" applyBorder="1" applyAlignment="1" applyProtection="1">
      <alignment horizontal="center" wrapText="1"/>
      <protection hidden="1"/>
    </xf>
    <xf numFmtId="0" fontId="1" fillId="0" borderId="38" xfId="0" applyFont="1" applyBorder="1" applyAlignment="1" applyProtection="1">
      <alignment horizontal="center" wrapText="1"/>
      <protection hidden="1"/>
    </xf>
    <xf numFmtId="0" fontId="24" fillId="0" borderId="54" xfId="0" applyFont="1" applyBorder="1" applyAlignment="1" applyProtection="1">
      <alignment horizontal="center" vertical="center" textRotation="90"/>
      <protection hidden="1"/>
    </xf>
    <xf numFmtId="0" fontId="24" fillId="0" borderId="70" xfId="0" applyFont="1" applyBorder="1" applyAlignment="1" applyProtection="1">
      <alignment horizontal="center" vertical="center" textRotation="90"/>
      <protection hidden="1"/>
    </xf>
    <xf numFmtId="2" fontId="20" fillId="0" borderId="1" xfId="0" applyNumberFormat="1" applyFont="1" applyBorder="1" applyAlignment="1" applyProtection="1">
      <alignment horizontal="center"/>
      <protection hidden="1"/>
    </xf>
    <xf numFmtId="2" fontId="20" fillId="0" borderId="2" xfId="0" applyNumberFormat="1" applyFont="1" applyBorder="1" applyAlignment="1" applyProtection="1">
      <alignment horizontal="center"/>
      <protection hidden="1"/>
    </xf>
  </cellXfs>
  <cellStyles count="3">
    <cellStyle name="Lien hypertexte" xfId="2" builtinId="8"/>
    <cellStyle name="Normal" xfId="0" builtinId="0"/>
    <cellStyle name="Pourcentage" xfId="1" builtinId="5"/>
  </cellStyles>
  <dxfs count="37">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s>
  <tableStyles count="0" defaultTableStyle="TableStyleMedium2" defaultPivotStyle="PivotStyleLight16"/>
  <colors>
    <mruColors>
      <color rgb="FFCCECFF"/>
      <color rgb="FFFFFF00"/>
      <color rgb="FFFFFFCC"/>
      <color rgb="FF66FF99"/>
      <color rgb="FF99CCFF"/>
      <color rgb="FFFF7C80"/>
      <color rgb="FFFF9966"/>
      <color rgb="FFCC99FF"/>
      <color rgb="FFFF660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1181100</xdr:colOff>
          <xdr:row>15</xdr:row>
          <xdr:rowOff>133350</xdr:rowOff>
        </xdr:from>
        <xdr:to>
          <xdr:col>5</xdr:col>
          <xdr:colOff>1019175</xdr:colOff>
          <xdr:row>17</xdr:row>
          <xdr:rowOff>47625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nl-BE" sz="800" b="0" i="0" u="none" strike="noStrike" baseline="0">
                  <a:solidFill>
                    <a:srgbClr val="000000"/>
                  </a:solidFill>
                  <a:latin typeface="Segoe UI"/>
                  <a:cs typeface="Segoe UI"/>
                </a:rPr>
                <a:t>A valider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1181100</xdr:colOff>
          <xdr:row>14</xdr:row>
          <xdr:rowOff>161925</xdr:rowOff>
        </xdr:from>
        <xdr:to>
          <xdr:col>5</xdr:col>
          <xdr:colOff>1095375</xdr:colOff>
          <xdr:row>16</xdr:row>
          <xdr:rowOff>57150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nl-BE" sz="800" b="0" i="0" u="none" strike="noStrike" baseline="0">
                  <a:solidFill>
                    <a:srgbClr val="000000"/>
                  </a:solidFill>
                  <a:latin typeface="Segoe UI"/>
                  <a:cs typeface="Segoe UI"/>
                </a:rPr>
                <a:t>Brouillon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1181100</xdr:colOff>
          <xdr:row>16</xdr:row>
          <xdr:rowOff>114300</xdr:rowOff>
        </xdr:from>
        <xdr:to>
          <xdr:col>5</xdr:col>
          <xdr:colOff>885825</xdr:colOff>
          <xdr:row>18</xdr:row>
          <xdr:rowOff>28575</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000-000003180000}"/>
                </a:ext>
              </a:extLst>
            </xdr:cNvPr>
            <xdr:cNvSpPr/>
          </xdr:nvSpPr>
          <xdr:spPr bwMode="auto">
            <a:xfrm>
              <a:off x="0" y="0"/>
              <a:ext cx="0" cy="0"/>
            </a:xfrm>
            <a:prstGeom prst="rect">
              <a:avLst/>
            </a:prstGeom>
            <a:solidFill>
              <a:srgbClr val="969696" mc:Ignorable="a14" a14:legacySpreadsheetColorIndex="55">
                <a:alpha val="39999"/>
              </a:srgbClr>
            </a:solidFill>
            <a:ln w="9525">
              <a:solidFill>
                <a:srgbClr val="000000" mc:Ignorable="a14" a14:legacySpreadsheetColorIndex="64"/>
              </a:solidFill>
              <a:miter lim="800000"/>
              <a:headEnd/>
              <a:tailEnd/>
            </a:ln>
          </xdr:spPr>
          <xdr:txBody>
            <a:bodyPr vertOverflow="clip" wrap="square" lIns="27432" tIns="18288" rIns="0" bIns="18288" anchor="ctr" upright="1"/>
            <a:lstStyle/>
            <a:p>
              <a:pPr algn="l" rtl="0">
                <a:defRPr sz="1000"/>
              </a:pPr>
              <a:r>
                <a:rPr lang="nl-BE" sz="800" b="0" i="0" u="none" strike="noStrike" baseline="0">
                  <a:solidFill>
                    <a:srgbClr val="000000"/>
                  </a:solidFill>
                  <a:latin typeface="Segoe UI"/>
                  <a:cs typeface="Segoe UI"/>
                </a:rPr>
                <a:t>D'application</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B0B1E4C-F9CC-460C-AE9B-F30A9B09B764}" name="Tableau1" displayName="Tableau1" ref="A1:G7" totalsRowShown="0" headerRowDxfId="12" dataDxfId="11">
  <autoFilter ref="A1:G7" xr:uid="{3E41A9B5-1C9D-426C-88C7-8B6EA0418903}"/>
  <tableColumns count="7">
    <tableColumn id="4" xr3:uid="{638E2275-A0F6-409D-855D-5344890EE6E3}" name="Id Type de Critère" dataDxfId="10"/>
    <tableColumn id="1" xr3:uid="{D83FB9F4-9D26-44F9-AB07-540F0FEE8FC9}" name="Type de critères" dataDxfId="9"/>
    <tableColumn id="2" xr3:uid="{9032D5C1-370F-447C-AB29-66428EBC07A8}" name="Explication" dataDxfId="8"/>
    <tableColumn id="3" xr3:uid="{ECABA33A-1419-4AE9-872F-6632DDB14F26}" name="Exemple" dataDxfId="7"/>
    <tableColumn id="5" xr3:uid="{ACBC6E21-65BD-461A-8F1E-15F245015E39}" name="Texte Pts Limite 1" dataDxfId="6"/>
    <tableColumn id="7" xr3:uid="{93118520-A296-44A4-8AB3-56812701CA62}" name="Texte Pts Milieu" dataDxfId="5"/>
    <tableColumn id="6" xr3:uid="{BF4D8974-FE48-4892-8393-DDE2658C4584}" name="Texte Pts Limite 2" dataDxfId="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EDAE0BE-54A8-4F0E-9320-56D923D3EA3B}" name="Tableau2" displayName="Tableau2" ref="I1:J10" totalsRowShown="0" headerRowDxfId="3" dataDxfId="2">
  <autoFilter ref="I1:J10" xr:uid="{1435C303-76CF-4D66-AD9E-0F0A1AAB024C}"/>
  <tableColumns count="2">
    <tableColumn id="1" xr3:uid="{3301E38C-D0A5-4A6D-940E-4A20790AE4AF}" name="Mots clés" dataDxfId="1"/>
    <tableColumn id="2" xr3:uid="{D2BD13D2-DCE5-4A6C-9AFF-E48895CEBE17}" name="Explication" dataDxfId="0"/>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https://agriculture.wallonie.be/bail-a-ferme" TargetMode="External"/><Relationship Id="rId1" Type="http://schemas.openxmlformats.org/officeDocument/2006/relationships/hyperlink" Target="mailto:bailaferme@spw.wallonie.be"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C1840-6F29-4719-AB67-4155905D75DF}">
  <sheetPr codeName="Feuil10">
    <tabColor rgb="FF66FF99"/>
    <pageSetUpPr fitToPage="1"/>
  </sheetPr>
  <dimension ref="B1:I46"/>
  <sheetViews>
    <sheetView showGridLines="0" tabSelected="1" workbookViewId="0">
      <selection activeCell="B1" sqref="B1"/>
    </sheetView>
  </sheetViews>
  <sheetFormatPr baseColWidth="10" defaultColWidth="20.7109375" defaultRowHeight="12" x14ac:dyDescent="0.2"/>
  <cols>
    <col min="1" max="1" width="2.7109375" style="252" customWidth="1"/>
    <col min="2" max="2" width="108" style="252" customWidth="1"/>
    <col min="3" max="3" width="2.7109375" style="252" customWidth="1"/>
    <col min="4" max="4" width="9.42578125" style="252" customWidth="1"/>
    <col min="5" max="5" width="11.140625" style="252" customWidth="1"/>
    <col min="6" max="6" width="20.42578125" style="252" customWidth="1"/>
    <col min="7" max="7" width="9.85546875" style="252" customWidth="1"/>
    <col min="8" max="8" width="8.140625" style="252" customWidth="1"/>
    <col min="9" max="9" width="25.28515625" style="252" customWidth="1"/>
    <col min="10" max="16384" width="20.7109375" style="252"/>
  </cols>
  <sheetData>
    <row r="1" spans="2:9" s="247" customFormat="1" ht="15" x14ac:dyDescent="0.25">
      <c r="C1" s="248"/>
    </row>
    <row r="2" spans="2:9" ht="15.75" x14ac:dyDescent="0.25">
      <c r="B2" s="249" t="s">
        <v>196</v>
      </c>
      <c r="C2" s="250"/>
      <c r="D2" s="249" t="s">
        <v>128</v>
      </c>
      <c r="E2" s="251"/>
      <c r="F2" s="251"/>
      <c r="G2" s="251"/>
      <c r="H2" s="251"/>
      <c r="I2" s="250"/>
    </row>
    <row r="3" spans="2:9" ht="12" customHeight="1" x14ac:dyDescent="0.2">
      <c r="B3" s="270"/>
      <c r="C3" s="253"/>
      <c r="D3" s="253"/>
      <c r="E3" s="254"/>
      <c r="F3" s="254"/>
      <c r="G3" s="254"/>
      <c r="H3" s="254"/>
      <c r="I3" s="253"/>
    </row>
    <row r="4" spans="2:9" ht="12" customHeight="1" x14ac:dyDescent="0.2">
      <c r="B4" s="316" t="s">
        <v>229</v>
      </c>
      <c r="C4" s="253"/>
      <c r="D4" s="255" t="s">
        <v>146</v>
      </c>
      <c r="E4" s="256"/>
      <c r="F4" s="256"/>
      <c r="H4" s="257"/>
      <c r="I4" s="253"/>
    </row>
    <row r="5" spans="2:9" x14ac:dyDescent="0.2">
      <c r="B5" s="316"/>
      <c r="C5" s="253"/>
      <c r="D5" s="256"/>
      <c r="E5" s="256"/>
      <c r="F5" s="256"/>
      <c r="H5" s="257"/>
      <c r="I5" s="253"/>
    </row>
    <row r="6" spans="2:9" x14ac:dyDescent="0.2">
      <c r="B6" s="316"/>
      <c r="C6" s="253"/>
      <c r="D6" s="256" t="s">
        <v>129</v>
      </c>
      <c r="E6" s="258" t="s">
        <v>150</v>
      </c>
      <c r="F6" s="256"/>
      <c r="H6" s="257"/>
      <c r="I6" s="253"/>
    </row>
    <row r="7" spans="2:9" x14ac:dyDescent="0.2">
      <c r="B7" s="316"/>
      <c r="C7" s="253"/>
      <c r="H7" s="257"/>
      <c r="I7" s="253"/>
    </row>
    <row r="8" spans="2:9" x14ac:dyDescent="0.2">
      <c r="B8" s="316"/>
      <c r="C8" s="253"/>
      <c r="D8" s="252" t="s">
        <v>149</v>
      </c>
      <c r="E8" s="259" t="s">
        <v>147</v>
      </c>
      <c r="F8" s="257"/>
      <c r="G8" s="257"/>
    </row>
    <row r="9" spans="2:9" x14ac:dyDescent="0.2">
      <c r="B9" s="316"/>
      <c r="C9" s="253"/>
      <c r="E9" s="259" t="s">
        <v>148</v>
      </c>
      <c r="F9" s="257"/>
      <c r="G9" s="257"/>
    </row>
    <row r="10" spans="2:9" x14ac:dyDescent="0.2">
      <c r="B10" s="316"/>
      <c r="C10" s="250"/>
      <c r="D10" s="256"/>
      <c r="E10" s="256"/>
      <c r="F10" s="256"/>
      <c r="G10" s="256"/>
      <c r="H10" s="256"/>
    </row>
    <row r="11" spans="2:9" ht="15.75" x14ac:dyDescent="0.25">
      <c r="B11" s="316"/>
      <c r="C11" s="260"/>
      <c r="D11" s="249" t="s">
        <v>130</v>
      </c>
      <c r="E11" s="256"/>
      <c r="F11" s="256"/>
      <c r="G11" s="256"/>
      <c r="H11" s="256"/>
    </row>
    <row r="12" spans="2:9" x14ac:dyDescent="0.2">
      <c r="B12" s="316"/>
      <c r="C12" s="260"/>
    </row>
    <row r="13" spans="2:9" x14ac:dyDescent="0.2">
      <c r="B13" s="316"/>
      <c r="C13" s="260"/>
      <c r="D13" s="319" t="s">
        <v>131</v>
      </c>
      <c r="E13" s="320"/>
      <c r="F13" s="313">
        <v>44518</v>
      </c>
      <c r="G13" s="314"/>
      <c r="H13" s="314"/>
      <c r="I13" s="315"/>
    </row>
    <row r="14" spans="2:9" x14ac:dyDescent="0.2">
      <c r="B14" s="316"/>
      <c r="C14" s="260"/>
      <c r="D14" s="319" t="s">
        <v>132</v>
      </c>
      <c r="E14" s="320"/>
      <c r="F14" s="330" t="s">
        <v>142</v>
      </c>
      <c r="G14" s="331"/>
      <c r="H14" s="331"/>
      <c r="I14" s="332"/>
    </row>
    <row r="15" spans="2:9" x14ac:dyDescent="0.2">
      <c r="B15" s="316"/>
      <c r="C15" s="260"/>
      <c r="D15" s="319" t="s">
        <v>140</v>
      </c>
      <c r="E15" s="320"/>
      <c r="F15" s="330" t="s">
        <v>141</v>
      </c>
      <c r="G15" s="331"/>
      <c r="H15" s="331"/>
      <c r="I15" s="332"/>
    </row>
    <row r="16" spans="2:9" x14ac:dyDescent="0.2">
      <c r="B16" s="316"/>
      <c r="C16" s="260"/>
      <c r="D16" s="333" t="s">
        <v>133</v>
      </c>
      <c r="E16" s="334"/>
      <c r="F16" s="339"/>
      <c r="G16" s="340"/>
      <c r="H16" s="340"/>
      <c r="I16" s="341"/>
    </row>
    <row r="17" spans="2:9" x14ac:dyDescent="0.2">
      <c r="B17" s="316"/>
      <c r="C17" s="260"/>
      <c r="D17" s="335"/>
      <c r="E17" s="336"/>
      <c r="F17" s="342"/>
      <c r="G17" s="343"/>
      <c r="H17" s="343"/>
      <c r="I17" s="344"/>
    </row>
    <row r="18" spans="2:9" x14ac:dyDescent="0.2">
      <c r="B18" s="316"/>
      <c r="C18" s="260"/>
      <c r="D18" s="337"/>
      <c r="E18" s="338"/>
      <c r="F18" s="345"/>
      <c r="G18" s="346"/>
      <c r="H18" s="346"/>
      <c r="I18" s="347"/>
    </row>
    <row r="19" spans="2:9" x14ac:dyDescent="0.2">
      <c r="B19" s="316"/>
      <c r="C19" s="260"/>
      <c r="D19" s="295"/>
      <c r="E19" s="295"/>
      <c r="F19" s="296"/>
      <c r="G19" s="296"/>
      <c r="H19" s="296"/>
      <c r="I19" s="296"/>
    </row>
    <row r="20" spans="2:9" x14ac:dyDescent="0.2">
      <c r="B20" s="316"/>
      <c r="C20" s="260"/>
      <c r="D20" s="297"/>
      <c r="E20" s="297"/>
      <c r="F20" s="297" t="s">
        <v>216</v>
      </c>
      <c r="G20" s="297" t="s">
        <v>219</v>
      </c>
      <c r="H20" s="297" t="s">
        <v>217</v>
      </c>
      <c r="I20" s="297"/>
    </row>
    <row r="21" spans="2:9" x14ac:dyDescent="0.2">
      <c r="B21" s="316"/>
      <c r="C21" s="260"/>
      <c r="D21" s="298" t="s">
        <v>134</v>
      </c>
      <c r="E21" s="298" t="s">
        <v>135</v>
      </c>
      <c r="F21" s="298" t="s">
        <v>215</v>
      </c>
      <c r="G21" s="298" t="s">
        <v>220</v>
      </c>
      <c r="H21" s="298" t="s">
        <v>218</v>
      </c>
      <c r="I21" s="298" t="s">
        <v>136</v>
      </c>
    </row>
    <row r="22" spans="2:9" x14ac:dyDescent="0.2">
      <c r="B22" s="316"/>
      <c r="D22" s="263">
        <v>1.01</v>
      </c>
      <c r="E22" s="264">
        <v>44518</v>
      </c>
      <c r="F22" s="304" t="s">
        <v>190</v>
      </c>
      <c r="G22" s="265" t="s">
        <v>142</v>
      </c>
      <c r="H22" s="264">
        <v>44518</v>
      </c>
      <c r="I22" s="265" t="s">
        <v>142</v>
      </c>
    </row>
    <row r="23" spans="2:9" x14ac:dyDescent="0.2">
      <c r="B23" s="316"/>
      <c r="D23" s="263" t="s">
        <v>192</v>
      </c>
      <c r="E23" s="264">
        <v>44644</v>
      </c>
      <c r="F23" s="304" t="s">
        <v>151</v>
      </c>
      <c r="G23" s="265" t="s">
        <v>142</v>
      </c>
      <c r="H23" s="264">
        <v>44644</v>
      </c>
      <c r="I23" s="265" t="s">
        <v>142</v>
      </c>
    </row>
    <row r="24" spans="2:9" x14ac:dyDescent="0.2">
      <c r="B24" s="316"/>
      <c r="D24" s="263">
        <v>1.03</v>
      </c>
      <c r="E24" s="266">
        <v>44648</v>
      </c>
      <c r="F24" s="305" t="s">
        <v>193</v>
      </c>
      <c r="G24" s="265" t="s">
        <v>142</v>
      </c>
      <c r="H24" s="264">
        <v>44648</v>
      </c>
      <c r="I24" s="265" t="s">
        <v>191</v>
      </c>
    </row>
    <row r="25" spans="2:9" x14ac:dyDescent="0.2">
      <c r="B25" s="316"/>
      <c r="C25" s="250"/>
      <c r="D25" s="294">
        <v>2.0099999999999998</v>
      </c>
      <c r="E25" s="293">
        <v>44649</v>
      </c>
      <c r="F25" s="317" t="s">
        <v>201</v>
      </c>
      <c r="G25" s="291" t="s">
        <v>142</v>
      </c>
      <c r="H25" s="293">
        <v>44649</v>
      </c>
      <c r="I25" s="291" t="s">
        <v>191</v>
      </c>
    </row>
    <row r="26" spans="2:9" x14ac:dyDescent="0.2">
      <c r="B26" s="316"/>
      <c r="C26" s="260"/>
      <c r="D26" s="289"/>
      <c r="E26" s="290"/>
      <c r="F26" s="318"/>
      <c r="G26" s="292"/>
      <c r="H26" s="292"/>
      <c r="I26" s="292"/>
    </row>
    <row r="27" spans="2:9" x14ac:dyDescent="0.2">
      <c r="B27" s="316"/>
      <c r="D27" s="294" t="s">
        <v>221</v>
      </c>
      <c r="E27" s="293">
        <v>44657</v>
      </c>
      <c r="F27" s="306" t="s">
        <v>223</v>
      </c>
      <c r="G27" s="291" t="s">
        <v>142</v>
      </c>
      <c r="H27" s="293">
        <v>44663</v>
      </c>
      <c r="I27" s="291" t="s">
        <v>222</v>
      </c>
    </row>
    <row r="28" spans="2:9" x14ac:dyDescent="0.2">
      <c r="B28" s="316"/>
      <c r="D28" s="289"/>
      <c r="E28" s="290"/>
      <c r="F28" s="307" t="s">
        <v>224</v>
      </c>
      <c r="G28" s="292"/>
      <c r="H28" s="292"/>
      <c r="I28" s="292"/>
    </row>
    <row r="29" spans="2:9" x14ac:dyDescent="0.2">
      <c r="B29" s="316"/>
      <c r="D29" s="294" t="s">
        <v>226</v>
      </c>
      <c r="E29" s="293">
        <v>44670</v>
      </c>
      <c r="F29" s="317" t="s">
        <v>230</v>
      </c>
      <c r="G29" s="291" t="s">
        <v>142</v>
      </c>
      <c r="H29" s="293">
        <v>44670</v>
      </c>
      <c r="I29" s="291" t="s">
        <v>191</v>
      </c>
    </row>
    <row r="30" spans="2:9" x14ac:dyDescent="0.2">
      <c r="B30" s="316"/>
      <c r="D30" s="289"/>
      <c r="E30" s="290"/>
      <c r="F30" s="318"/>
      <c r="G30" s="292"/>
      <c r="H30" s="292"/>
      <c r="I30" s="292"/>
    </row>
    <row r="31" spans="2:9" x14ac:dyDescent="0.2">
      <c r="B31" s="316"/>
      <c r="D31" s="263" t="s">
        <v>227</v>
      </c>
      <c r="E31" s="266">
        <v>44672</v>
      </c>
      <c r="F31" s="305" t="s">
        <v>228</v>
      </c>
      <c r="G31" s="265" t="s">
        <v>142</v>
      </c>
      <c r="H31" s="264">
        <v>44672</v>
      </c>
      <c r="I31" s="292" t="s">
        <v>222</v>
      </c>
    </row>
    <row r="32" spans="2:9" x14ac:dyDescent="0.2">
      <c r="B32" s="316"/>
    </row>
    <row r="33" spans="2:9" x14ac:dyDescent="0.2">
      <c r="B33" s="316"/>
      <c r="D33" s="261"/>
      <c r="E33" s="261"/>
      <c r="F33" s="261"/>
      <c r="G33" s="261"/>
      <c r="H33" s="261"/>
      <c r="I33" s="261"/>
    </row>
    <row r="34" spans="2:9" x14ac:dyDescent="0.2">
      <c r="B34" s="316"/>
      <c r="D34" s="262" t="s">
        <v>137</v>
      </c>
      <c r="E34" s="267"/>
      <c r="F34" s="309"/>
      <c r="G34" s="310" t="s">
        <v>142</v>
      </c>
      <c r="H34" s="311"/>
      <c r="I34" s="312"/>
    </row>
    <row r="35" spans="2:9" x14ac:dyDescent="0.2">
      <c r="B35" s="316"/>
      <c r="D35" s="262" t="s">
        <v>138</v>
      </c>
      <c r="E35" s="267"/>
      <c r="F35" s="308"/>
      <c r="G35" s="313">
        <v>44670</v>
      </c>
      <c r="H35" s="314"/>
      <c r="I35" s="315"/>
    </row>
    <row r="36" spans="2:9" x14ac:dyDescent="0.2">
      <c r="B36" s="316"/>
    </row>
    <row r="37" spans="2:9" x14ac:dyDescent="0.2">
      <c r="B37" s="316"/>
      <c r="D37" s="324" t="s">
        <v>139</v>
      </c>
      <c r="E37" s="325"/>
      <c r="F37" s="325"/>
      <c r="G37" s="325"/>
      <c r="H37" s="325"/>
      <c r="I37" s="326"/>
    </row>
    <row r="38" spans="2:9" x14ac:dyDescent="0.2">
      <c r="B38" s="316"/>
      <c r="D38" s="268" t="s">
        <v>152</v>
      </c>
      <c r="E38" s="327" t="s">
        <v>154</v>
      </c>
      <c r="F38" s="328"/>
      <c r="G38" s="328"/>
      <c r="H38" s="328"/>
      <c r="I38" s="329"/>
    </row>
    <row r="39" spans="2:9" x14ac:dyDescent="0.2">
      <c r="B39" s="316"/>
      <c r="D39" s="269"/>
      <c r="E39" s="321" t="s">
        <v>153</v>
      </c>
      <c r="F39" s="322"/>
      <c r="G39" s="322"/>
      <c r="H39" s="322"/>
      <c r="I39" s="323"/>
    </row>
    <row r="40" spans="2:9" x14ac:dyDescent="0.2">
      <c r="B40" s="316"/>
    </row>
    <row r="41" spans="2:9" x14ac:dyDescent="0.2">
      <c r="B41" s="316"/>
    </row>
    <row r="42" spans="2:9" x14ac:dyDescent="0.2">
      <c r="B42" s="316"/>
    </row>
    <row r="43" spans="2:9" x14ac:dyDescent="0.2">
      <c r="B43" s="303"/>
    </row>
    <row r="44" spans="2:9" x14ac:dyDescent="0.2">
      <c r="B44" s="303"/>
    </row>
    <row r="45" spans="2:9" x14ac:dyDescent="0.2">
      <c r="B45" s="303"/>
    </row>
    <row r="46" spans="2:9" x14ac:dyDescent="0.2">
      <c r="B46" s="303"/>
    </row>
  </sheetData>
  <sheetProtection algorithmName="SHA-512" hashValue="0zEIbkWzSaSK/WYsCsh/hCX94D7yMuM1iQQy/dTUvT36iIFssLq/a5W+sCIDXsoyxJiKxLLeZDT1EwgpBTmEnw==" saltValue="508hA8K8jXX/l6UvwTTa4g==" spinCount="100000" sheet="1" objects="1" scenarios="1"/>
  <mergeCells count="16">
    <mergeCell ref="G34:I34"/>
    <mergeCell ref="G35:I35"/>
    <mergeCell ref="B4:B42"/>
    <mergeCell ref="F29:F30"/>
    <mergeCell ref="F25:F26"/>
    <mergeCell ref="D13:E13"/>
    <mergeCell ref="F13:I13"/>
    <mergeCell ref="E39:I39"/>
    <mergeCell ref="D37:I37"/>
    <mergeCell ref="E38:I38"/>
    <mergeCell ref="D14:E14"/>
    <mergeCell ref="F14:I14"/>
    <mergeCell ref="D15:E15"/>
    <mergeCell ref="F15:I15"/>
    <mergeCell ref="D16:E18"/>
    <mergeCell ref="F16:I18"/>
  </mergeCells>
  <hyperlinks>
    <hyperlink ref="E6" r:id="rId1" xr:uid="{C0D05755-8E3A-4A6F-9236-191C1B223D0A}"/>
    <hyperlink ref="E39" r:id="rId2" xr:uid="{C7D97594-0877-469C-9C43-C4D230E116BB}"/>
  </hyperlinks>
  <pageMargins left="0.31496062992125984" right="0.31496062992125984" top="0.74803149606299213" bottom="0.74803149606299213" header="0.31496062992125984" footer="0.31496062992125984"/>
  <pageSetup paperSize="9" scale="71" orientation="landscape" r:id="rId3"/>
  <headerFooter>
    <oddFooter>&amp;LFichier: &amp;F - Feuille: &amp;A&amp;CImprimé le &amp;D&amp;RPage &amp;P de &amp;N</oddFooter>
  </headerFooter>
  <ignoredErrors>
    <ignoredError sqref="D27 D29 D31" numberStoredAsText="1"/>
  </ignoredErrors>
  <drawing r:id="rId4"/>
  <legacyDrawing r:id="rId5"/>
  <mc:AlternateContent xmlns:mc="http://schemas.openxmlformats.org/markup-compatibility/2006">
    <mc:Choice Requires="x14">
      <controls>
        <mc:AlternateContent xmlns:mc="http://schemas.openxmlformats.org/markup-compatibility/2006">
          <mc:Choice Requires="x14">
            <control shapeId="6146" r:id="rId6" name="Check Box 2">
              <controlPr defaultSize="0" autoFill="0" autoLine="0" autoPict="0">
                <anchor moveWithCells="1">
                  <from>
                    <xdr:col>4</xdr:col>
                    <xdr:colOff>1181100</xdr:colOff>
                    <xdr:row>15</xdr:row>
                    <xdr:rowOff>133350</xdr:rowOff>
                  </from>
                  <to>
                    <xdr:col>5</xdr:col>
                    <xdr:colOff>1019175</xdr:colOff>
                    <xdr:row>17</xdr:row>
                    <xdr:rowOff>47625</xdr:rowOff>
                  </to>
                </anchor>
              </controlPr>
            </control>
          </mc:Choice>
        </mc:AlternateContent>
        <mc:AlternateContent xmlns:mc="http://schemas.openxmlformats.org/markup-compatibility/2006">
          <mc:Choice Requires="x14">
            <control shapeId="6145" r:id="rId7" name="Check Box 1">
              <controlPr defaultSize="0" autoFill="0" autoLine="0" autoPict="0">
                <anchor moveWithCells="1">
                  <from>
                    <xdr:col>4</xdr:col>
                    <xdr:colOff>1181100</xdr:colOff>
                    <xdr:row>14</xdr:row>
                    <xdr:rowOff>161925</xdr:rowOff>
                  </from>
                  <to>
                    <xdr:col>5</xdr:col>
                    <xdr:colOff>1095375</xdr:colOff>
                    <xdr:row>16</xdr:row>
                    <xdr:rowOff>57150</xdr:rowOff>
                  </to>
                </anchor>
              </controlPr>
            </control>
          </mc:Choice>
        </mc:AlternateContent>
        <mc:AlternateContent xmlns:mc="http://schemas.openxmlformats.org/markup-compatibility/2006">
          <mc:Choice Requires="x14">
            <control shapeId="6147" r:id="rId8" name="Check Box 3">
              <controlPr defaultSize="0" autoFill="0" autoLine="0" autoPict="0">
                <anchor moveWithCells="1">
                  <from>
                    <xdr:col>4</xdr:col>
                    <xdr:colOff>1181100</xdr:colOff>
                    <xdr:row>16</xdr:row>
                    <xdr:rowOff>114300</xdr:rowOff>
                  </from>
                  <to>
                    <xdr:col>5</xdr:col>
                    <xdr:colOff>885825</xdr:colOff>
                    <xdr:row>18</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0FA64-9F64-4B22-A145-E14DA0D353CA}">
  <sheetPr codeName="Feuil2">
    <tabColor rgb="FF99CCFF"/>
  </sheetPr>
  <dimension ref="A1:F144"/>
  <sheetViews>
    <sheetView zoomScaleNormal="100" workbookViewId="0">
      <pane xSplit="2" ySplit="1" topLeftCell="C2" activePane="bottomRight" state="frozen"/>
      <selection pane="topRight" activeCell="C1" sqref="C1"/>
      <selection pane="bottomLeft" activeCell="A3" sqref="A3"/>
      <selection pane="bottomRight" activeCell="C3" sqref="C3"/>
    </sheetView>
  </sheetViews>
  <sheetFormatPr baseColWidth="10" defaultRowHeight="12.75" x14ac:dyDescent="0.25"/>
  <cols>
    <col min="1" max="1" width="11.42578125" style="10"/>
    <col min="2" max="2" width="45.85546875" style="12" bestFit="1" customWidth="1"/>
    <col min="3" max="3" width="31" style="10" customWidth="1"/>
    <col min="4" max="4" width="8.42578125" style="10" customWidth="1"/>
    <col min="5" max="5" width="76.42578125" style="12" customWidth="1"/>
    <col min="6" max="6" width="40.28515625" style="12" customWidth="1"/>
    <col min="7" max="16384" width="11.42578125" style="10"/>
  </cols>
  <sheetData>
    <row r="1" spans="1:6" ht="25.5" x14ac:dyDescent="0.25">
      <c r="A1" s="7" t="s">
        <v>52</v>
      </c>
      <c r="B1" s="8" t="s">
        <v>13</v>
      </c>
      <c r="C1" s="9" t="s">
        <v>123</v>
      </c>
      <c r="D1" s="7" t="s">
        <v>11</v>
      </c>
      <c r="E1" s="8" t="s">
        <v>10</v>
      </c>
      <c r="F1" s="8" t="s">
        <v>36</v>
      </c>
    </row>
    <row r="2" spans="1:6" x14ac:dyDescent="0.25">
      <c r="A2" s="11" t="s">
        <v>57</v>
      </c>
      <c r="C2" s="13"/>
      <c r="D2" s="13"/>
      <c r="E2" s="14"/>
      <c r="F2" s="14"/>
    </row>
    <row r="3" spans="1:6" x14ac:dyDescent="0.25">
      <c r="B3" s="15" t="s">
        <v>155</v>
      </c>
      <c r="C3" s="16"/>
      <c r="D3" s="10" t="s">
        <v>12</v>
      </c>
      <c r="E3" s="12" t="s">
        <v>14</v>
      </c>
      <c r="F3" s="17" t="str">
        <f>IF(ISBLANK(C3),"La donnée est manquante","")</f>
        <v>La donnée est manquante</v>
      </c>
    </row>
    <row r="4" spans="1:6" x14ac:dyDescent="0.25">
      <c r="B4" s="15" t="s">
        <v>156</v>
      </c>
      <c r="C4" s="16"/>
      <c r="D4" s="10" t="s">
        <v>12</v>
      </c>
      <c r="E4" s="12" t="s">
        <v>14</v>
      </c>
      <c r="F4" s="17" t="str">
        <f>IF(ISBLANK(C4),"La donnée est manquante","")</f>
        <v>La donnée est manquante</v>
      </c>
    </row>
    <row r="5" spans="1:6" x14ac:dyDescent="0.25">
      <c r="B5" s="15" t="s">
        <v>143</v>
      </c>
      <c r="C5" s="18">
        <v>1</v>
      </c>
      <c r="F5" s="183"/>
    </row>
    <row r="6" spans="1:6" x14ac:dyDescent="0.25">
      <c r="C6" s="19"/>
    </row>
    <row r="7" spans="1:6" x14ac:dyDescent="0.25">
      <c r="A7" s="11" t="s">
        <v>58</v>
      </c>
    </row>
    <row r="8" spans="1:6" x14ac:dyDescent="0.25">
      <c r="A8" s="13" t="s">
        <v>157</v>
      </c>
      <c r="E8" s="12" t="s">
        <v>15</v>
      </c>
    </row>
    <row r="9" spans="1:6" x14ac:dyDescent="0.25">
      <c r="A9" s="10">
        <v>1</v>
      </c>
      <c r="B9" s="15" t="s">
        <v>18</v>
      </c>
      <c r="C9" s="20" t="s">
        <v>186</v>
      </c>
    </row>
    <row r="10" spans="1:6" x14ac:dyDescent="0.25">
      <c r="A10" s="10">
        <v>2</v>
      </c>
      <c r="B10" s="15" t="s">
        <v>39</v>
      </c>
      <c r="C10" s="21">
        <f>MAX(C11,C13,C15)</f>
        <v>40</v>
      </c>
      <c r="D10" s="10" t="s">
        <v>26</v>
      </c>
    </row>
    <row r="11" spans="1:6" x14ac:dyDescent="0.25">
      <c r="A11" s="10">
        <v>3</v>
      </c>
      <c r="B11" s="15" t="s">
        <v>177</v>
      </c>
      <c r="C11" s="22">
        <v>40</v>
      </c>
      <c r="D11" s="10" t="s">
        <v>26</v>
      </c>
    </row>
    <row r="12" spans="1:6" x14ac:dyDescent="0.25">
      <c r="A12" s="10">
        <v>4</v>
      </c>
      <c r="B12" s="15" t="s">
        <v>179</v>
      </c>
      <c r="C12" s="23">
        <v>35</v>
      </c>
      <c r="D12" s="10" t="s">
        <v>27</v>
      </c>
    </row>
    <row r="13" spans="1:6" ht="25.5" x14ac:dyDescent="0.25">
      <c r="A13" s="10">
        <v>5</v>
      </c>
      <c r="B13" s="15" t="s">
        <v>183</v>
      </c>
      <c r="C13" s="22">
        <v>32</v>
      </c>
      <c r="D13" s="10" t="s">
        <v>26</v>
      </c>
    </row>
    <row r="14" spans="1:6" x14ac:dyDescent="0.25">
      <c r="A14" s="10">
        <v>6</v>
      </c>
      <c r="B14" s="15" t="s">
        <v>180</v>
      </c>
      <c r="C14" s="23">
        <v>41</v>
      </c>
      <c r="D14" s="10" t="s">
        <v>27</v>
      </c>
    </row>
    <row r="15" spans="1:6" x14ac:dyDescent="0.25">
      <c r="A15" s="10">
        <v>7</v>
      </c>
      <c r="B15" s="15" t="s">
        <v>172</v>
      </c>
      <c r="C15" s="22">
        <v>0</v>
      </c>
      <c r="D15" s="10" t="s">
        <v>26</v>
      </c>
    </row>
    <row r="17" spans="1:5" x14ac:dyDescent="0.25">
      <c r="A17" s="13" t="s">
        <v>158</v>
      </c>
      <c r="E17" s="12" t="s">
        <v>15</v>
      </c>
    </row>
    <row r="18" spans="1:5" x14ac:dyDescent="0.25">
      <c r="A18" s="24" t="s">
        <v>77</v>
      </c>
    </row>
    <row r="19" spans="1:5" x14ac:dyDescent="0.25">
      <c r="A19" s="10">
        <v>1</v>
      </c>
      <c r="B19" s="15" t="s">
        <v>18</v>
      </c>
      <c r="C19" s="20" t="s">
        <v>187</v>
      </c>
    </row>
    <row r="20" spans="1:5" x14ac:dyDescent="0.25">
      <c r="A20" s="10">
        <v>2</v>
      </c>
      <c r="B20" s="15" t="s">
        <v>39</v>
      </c>
      <c r="C20" s="21">
        <f>MAX(C21,C23,C25)</f>
        <v>16</v>
      </c>
      <c r="D20" s="10" t="s">
        <v>26</v>
      </c>
    </row>
    <row r="21" spans="1:5" x14ac:dyDescent="0.25">
      <c r="A21" s="10">
        <v>3</v>
      </c>
      <c r="B21" s="15" t="s">
        <v>178</v>
      </c>
      <c r="C21" s="22">
        <v>16</v>
      </c>
      <c r="D21" s="10" t="s">
        <v>26</v>
      </c>
    </row>
    <row r="22" spans="1:5" x14ac:dyDescent="0.25">
      <c r="A22" s="10">
        <v>4</v>
      </c>
      <c r="B22" s="15" t="s">
        <v>179</v>
      </c>
      <c r="C22" s="25">
        <f>Param_SminR</f>
        <v>0</v>
      </c>
      <c r="D22" s="10" t="s">
        <v>12</v>
      </c>
      <c r="E22" s="12" t="s">
        <v>29</v>
      </c>
    </row>
    <row r="23" spans="1:5" x14ac:dyDescent="0.25">
      <c r="A23" s="10">
        <v>5</v>
      </c>
      <c r="B23" s="15" t="s">
        <v>184</v>
      </c>
      <c r="C23" s="22" t="s">
        <v>28</v>
      </c>
      <c r="D23" s="10" t="s">
        <v>26</v>
      </c>
    </row>
    <row r="24" spans="1:5" x14ac:dyDescent="0.25">
      <c r="A24" s="10">
        <v>6</v>
      </c>
      <c r="B24" s="15" t="s">
        <v>180</v>
      </c>
      <c r="C24" s="25">
        <f>Param_SMaxR</f>
        <v>0</v>
      </c>
      <c r="D24" s="10" t="s">
        <v>12</v>
      </c>
      <c r="E24" s="12" t="s">
        <v>30</v>
      </c>
    </row>
    <row r="25" spans="1:5" x14ac:dyDescent="0.25">
      <c r="A25" s="10">
        <v>7</v>
      </c>
      <c r="B25" s="15" t="s">
        <v>181</v>
      </c>
      <c r="C25" s="22">
        <v>0</v>
      </c>
      <c r="D25" s="10" t="s">
        <v>26</v>
      </c>
    </row>
    <row r="26" spans="1:5" x14ac:dyDescent="0.25">
      <c r="A26" s="24" t="s">
        <v>59</v>
      </c>
      <c r="B26" s="26"/>
    </row>
    <row r="27" spans="1:5" x14ac:dyDescent="0.25">
      <c r="A27" s="10">
        <v>1</v>
      </c>
      <c r="B27" s="15" t="s">
        <v>18</v>
      </c>
      <c r="C27" s="20" t="s">
        <v>186</v>
      </c>
    </row>
    <row r="28" spans="1:5" x14ac:dyDescent="0.25">
      <c r="A28" s="10">
        <v>2</v>
      </c>
      <c r="B28" s="15" t="s">
        <v>39</v>
      </c>
      <c r="C28" s="21">
        <f>MAX(C29,C31,C33)</f>
        <v>4</v>
      </c>
      <c r="D28" s="10" t="s">
        <v>26</v>
      </c>
    </row>
    <row r="29" spans="1:5" x14ac:dyDescent="0.25">
      <c r="A29" s="10">
        <v>3</v>
      </c>
      <c r="B29" s="15" t="s">
        <v>178</v>
      </c>
      <c r="C29" s="22">
        <v>4</v>
      </c>
      <c r="D29" s="10" t="s">
        <v>26</v>
      </c>
    </row>
    <row r="30" spans="1:5" x14ac:dyDescent="0.25">
      <c r="A30" s="10">
        <v>4</v>
      </c>
      <c r="B30" s="15" t="s">
        <v>179</v>
      </c>
      <c r="C30" s="25">
        <f>Param_SminR</f>
        <v>0</v>
      </c>
      <c r="D30" s="10" t="s">
        <v>12</v>
      </c>
      <c r="E30" s="12" t="s">
        <v>29</v>
      </c>
    </row>
    <row r="31" spans="1:5" x14ac:dyDescent="0.25">
      <c r="A31" s="10">
        <v>5</v>
      </c>
      <c r="B31" s="15" t="s">
        <v>184</v>
      </c>
      <c r="C31" s="22">
        <v>0</v>
      </c>
      <c r="D31" s="10" t="s">
        <v>26</v>
      </c>
    </row>
    <row r="32" spans="1:5" x14ac:dyDescent="0.25">
      <c r="A32" s="10">
        <v>6</v>
      </c>
      <c r="B32" s="15" t="s">
        <v>180</v>
      </c>
      <c r="C32" s="25">
        <f>Param_SMaxR</f>
        <v>0</v>
      </c>
      <c r="D32" s="10" t="s">
        <v>12</v>
      </c>
      <c r="E32" s="12" t="s">
        <v>182</v>
      </c>
    </row>
    <row r="33" spans="1:5" x14ac:dyDescent="0.25">
      <c r="A33" s="10">
        <v>7</v>
      </c>
      <c r="B33" s="15" t="s">
        <v>181</v>
      </c>
      <c r="C33" s="22">
        <v>0</v>
      </c>
      <c r="D33" s="10" t="s">
        <v>26</v>
      </c>
    </row>
    <row r="35" spans="1:5" x14ac:dyDescent="0.25">
      <c r="A35" s="13" t="s">
        <v>159</v>
      </c>
      <c r="E35" s="12" t="s">
        <v>15</v>
      </c>
    </row>
    <row r="36" spans="1:5" x14ac:dyDescent="0.25">
      <c r="A36" s="24" t="s">
        <v>75</v>
      </c>
      <c r="B36" s="26"/>
      <c r="C36" s="27"/>
    </row>
    <row r="37" spans="1:5" x14ac:dyDescent="0.25">
      <c r="A37" s="10">
        <v>1</v>
      </c>
      <c r="B37" s="15" t="s">
        <v>18</v>
      </c>
      <c r="C37" s="20" t="s">
        <v>187</v>
      </c>
    </row>
    <row r="38" spans="1:5" x14ac:dyDescent="0.25">
      <c r="A38" s="10">
        <v>2</v>
      </c>
      <c r="B38" s="15" t="s">
        <v>39</v>
      </c>
      <c r="C38" s="21">
        <f>MAX(C39,C41,C43)</f>
        <v>10</v>
      </c>
      <c r="D38" s="10" t="s">
        <v>26</v>
      </c>
    </row>
    <row r="39" spans="1:5" x14ac:dyDescent="0.25">
      <c r="A39" s="10">
        <v>3</v>
      </c>
      <c r="B39" s="15" t="s">
        <v>178</v>
      </c>
      <c r="C39" s="22">
        <v>10</v>
      </c>
      <c r="D39" s="10" t="s">
        <v>26</v>
      </c>
    </row>
    <row r="40" spans="1:5" x14ac:dyDescent="0.25">
      <c r="A40" s="10">
        <v>4</v>
      </c>
      <c r="B40" s="15" t="s">
        <v>179</v>
      </c>
      <c r="C40" s="28" t="s">
        <v>33</v>
      </c>
      <c r="D40" s="10" t="s">
        <v>35</v>
      </c>
      <c r="E40" s="12" t="s">
        <v>37</v>
      </c>
    </row>
    <row r="41" spans="1:5" x14ac:dyDescent="0.25">
      <c r="A41" s="10">
        <v>5</v>
      </c>
      <c r="B41" s="15" t="s">
        <v>184</v>
      </c>
      <c r="C41" s="22" t="s">
        <v>28</v>
      </c>
      <c r="D41" s="10" t="s">
        <v>26</v>
      </c>
    </row>
    <row r="42" spans="1:5" x14ac:dyDescent="0.25">
      <c r="A42" s="10">
        <v>6</v>
      </c>
      <c r="B42" s="15" t="s">
        <v>180</v>
      </c>
      <c r="C42" s="28" t="s">
        <v>34</v>
      </c>
      <c r="D42" s="10" t="s">
        <v>35</v>
      </c>
      <c r="E42" s="12" t="s">
        <v>37</v>
      </c>
    </row>
    <row r="43" spans="1:5" x14ac:dyDescent="0.25">
      <c r="A43" s="10">
        <v>7</v>
      </c>
      <c r="B43" s="15" t="s">
        <v>181</v>
      </c>
      <c r="C43" s="22">
        <v>0</v>
      </c>
      <c r="D43" s="10" t="s">
        <v>26</v>
      </c>
    </row>
    <row r="44" spans="1:5" x14ac:dyDescent="0.25">
      <c r="A44" s="24" t="s">
        <v>76</v>
      </c>
      <c r="B44" s="29"/>
      <c r="C44" s="24"/>
    </row>
    <row r="45" spans="1:5" x14ac:dyDescent="0.25">
      <c r="A45" s="10">
        <v>1</v>
      </c>
      <c r="B45" s="15" t="s">
        <v>18</v>
      </c>
      <c r="C45" s="20" t="s">
        <v>187</v>
      </c>
    </row>
    <row r="46" spans="1:5" x14ac:dyDescent="0.25">
      <c r="A46" s="10">
        <v>2</v>
      </c>
      <c r="B46" s="15" t="s">
        <v>39</v>
      </c>
      <c r="C46" s="21">
        <f>MAX(C47,C49,C51)</f>
        <v>10</v>
      </c>
      <c r="D46" s="10" t="s">
        <v>26</v>
      </c>
    </row>
    <row r="47" spans="1:5" x14ac:dyDescent="0.25">
      <c r="A47" s="10">
        <v>3</v>
      </c>
      <c r="B47" s="15" t="s">
        <v>178</v>
      </c>
      <c r="C47" s="22">
        <v>10</v>
      </c>
      <c r="D47" s="10" t="s">
        <v>26</v>
      </c>
    </row>
    <row r="48" spans="1:5" x14ac:dyDescent="0.25">
      <c r="A48" s="10">
        <v>4</v>
      </c>
      <c r="B48" s="15" t="s">
        <v>179</v>
      </c>
      <c r="C48" s="28" t="s">
        <v>33</v>
      </c>
      <c r="D48" s="10" t="s">
        <v>35</v>
      </c>
      <c r="E48" s="12" t="s">
        <v>37</v>
      </c>
    </row>
    <row r="49" spans="1:5" x14ac:dyDescent="0.25">
      <c r="A49" s="10">
        <v>5</v>
      </c>
      <c r="B49" s="15" t="s">
        <v>184</v>
      </c>
      <c r="C49" s="22" t="s">
        <v>28</v>
      </c>
      <c r="D49" s="10" t="s">
        <v>26</v>
      </c>
    </row>
    <row r="50" spans="1:5" x14ac:dyDescent="0.25">
      <c r="A50" s="10">
        <v>6</v>
      </c>
      <c r="B50" s="15" t="s">
        <v>180</v>
      </c>
      <c r="C50" s="28" t="s">
        <v>34</v>
      </c>
      <c r="D50" s="10" t="s">
        <v>35</v>
      </c>
      <c r="E50" s="12" t="s">
        <v>37</v>
      </c>
    </row>
    <row r="51" spans="1:5" x14ac:dyDescent="0.25">
      <c r="A51" s="10">
        <v>7</v>
      </c>
      <c r="B51" s="15" t="s">
        <v>181</v>
      </c>
      <c r="C51" s="22">
        <v>0</v>
      </c>
      <c r="D51" s="10" t="s">
        <v>26</v>
      </c>
    </row>
    <row r="53" spans="1:5" x14ac:dyDescent="0.25">
      <c r="A53" s="13" t="s">
        <v>160</v>
      </c>
      <c r="E53" s="12" t="s">
        <v>15</v>
      </c>
    </row>
    <row r="54" spans="1:5" x14ac:dyDescent="0.25">
      <c r="A54" s="13" t="s">
        <v>78</v>
      </c>
    </row>
    <row r="55" spans="1:5" x14ac:dyDescent="0.25">
      <c r="A55" s="24" t="s">
        <v>79</v>
      </c>
      <c r="B55" s="26"/>
      <c r="C55" s="27"/>
    </row>
    <row r="56" spans="1:5" x14ac:dyDescent="0.25">
      <c r="A56" s="10">
        <v>1</v>
      </c>
      <c r="B56" s="15" t="s">
        <v>18</v>
      </c>
      <c r="C56" s="20" t="s">
        <v>187</v>
      </c>
    </row>
    <row r="57" spans="1:5" x14ac:dyDescent="0.25">
      <c r="A57" s="10">
        <v>2</v>
      </c>
      <c r="B57" s="15" t="s">
        <v>39</v>
      </c>
      <c r="C57" s="21">
        <f>MAX(C58,C60,C62)</f>
        <v>4</v>
      </c>
      <c r="D57" s="10" t="s">
        <v>26</v>
      </c>
    </row>
    <row r="58" spans="1:5" x14ac:dyDescent="0.25">
      <c r="A58" s="10">
        <v>3</v>
      </c>
      <c r="B58" s="15" t="s">
        <v>178</v>
      </c>
      <c r="C58" s="22">
        <v>4</v>
      </c>
      <c r="D58" s="10" t="s">
        <v>26</v>
      </c>
    </row>
    <row r="59" spans="1:5" x14ac:dyDescent="0.25">
      <c r="A59" s="10">
        <v>4</v>
      </c>
      <c r="B59" s="15" t="s">
        <v>179</v>
      </c>
      <c r="C59" s="28" t="s">
        <v>33</v>
      </c>
      <c r="D59" s="10" t="s">
        <v>35</v>
      </c>
      <c r="E59" s="12" t="s">
        <v>37</v>
      </c>
    </row>
    <row r="60" spans="1:5" x14ac:dyDescent="0.25">
      <c r="A60" s="10">
        <v>5</v>
      </c>
      <c r="B60" s="15" t="s">
        <v>184</v>
      </c>
      <c r="C60" s="22" t="s">
        <v>28</v>
      </c>
      <c r="D60" s="10" t="s">
        <v>26</v>
      </c>
    </row>
    <row r="61" spans="1:5" x14ac:dyDescent="0.25">
      <c r="A61" s="10">
        <v>6</v>
      </c>
      <c r="B61" s="15" t="s">
        <v>180</v>
      </c>
      <c r="C61" s="28" t="s">
        <v>34</v>
      </c>
      <c r="D61" s="10" t="s">
        <v>35</v>
      </c>
      <c r="E61" s="12" t="s">
        <v>37</v>
      </c>
    </row>
    <row r="62" spans="1:5" x14ac:dyDescent="0.25">
      <c r="A62" s="10">
        <v>7</v>
      </c>
      <c r="B62" s="15" t="s">
        <v>181</v>
      </c>
      <c r="C62" s="22">
        <v>0</v>
      </c>
      <c r="D62" s="10" t="s">
        <v>26</v>
      </c>
    </row>
    <row r="63" spans="1:5" x14ac:dyDescent="0.25">
      <c r="A63" s="24" t="s">
        <v>80</v>
      </c>
      <c r="B63" s="29"/>
      <c r="C63" s="24"/>
    </row>
    <row r="64" spans="1:5" x14ac:dyDescent="0.25">
      <c r="A64" s="10">
        <v>1</v>
      </c>
      <c r="B64" s="15" t="s">
        <v>18</v>
      </c>
      <c r="C64" s="20" t="s">
        <v>187</v>
      </c>
    </row>
    <row r="65" spans="1:5" x14ac:dyDescent="0.25">
      <c r="A65" s="10">
        <v>2</v>
      </c>
      <c r="B65" s="15" t="s">
        <v>39</v>
      </c>
      <c r="C65" s="21">
        <f>MAX(C66,C68,C70)</f>
        <v>4</v>
      </c>
      <c r="D65" s="10" t="s">
        <v>26</v>
      </c>
    </row>
    <row r="66" spans="1:5" x14ac:dyDescent="0.25">
      <c r="A66" s="10">
        <v>3</v>
      </c>
      <c r="B66" s="15" t="s">
        <v>178</v>
      </c>
      <c r="C66" s="22">
        <v>4</v>
      </c>
      <c r="D66" s="10" t="s">
        <v>26</v>
      </c>
    </row>
    <row r="67" spans="1:5" x14ac:dyDescent="0.25">
      <c r="A67" s="10">
        <v>4</v>
      </c>
      <c r="B67" s="15" t="s">
        <v>179</v>
      </c>
      <c r="C67" s="28" t="s">
        <v>33</v>
      </c>
      <c r="D67" s="10" t="s">
        <v>35</v>
      </c>
      <c r="E67" s="12" t="s">
        <v>37</v>
      </c>
    </row>
    <row r="68" spans="1:5" x14ac:dyDescent="0.25">
      <c r="A68" s="10">
        <v>5</v>
      </c>
      <c r="B68" s="15" t="s">
        <v>184</v>
      </c>
      <c r="C68" s="22" t="s">
        <v>28</v>
      </c>
      <c r="D68" s="10" t="s">
        <v>26</v>
      </c>
    </row>
    <row r="69" spans="1:5" x14ac:dyDescent="0.25">
      <c r="A69" s="10">
        <v>6</v>
      </c>
      <c r="B69" s="15" t="s">
        <v>180</v>
      </c>
      <c r="C69" s="28" t="s">
        <v>34</v>
      </c>
      <c r="D69" s="10" t="s">
        <v>35</v>
      </c>
      <c r="E69" s="12" t="s">
        <v>37</v>
      </c>
    </row>
    <row r="70" spans="1:5" x14ac:dyDescent="0.25">
      <c r="A70" s="10">
        <v>7</v>
      </c>
      <c r="B70" s="15" t="s">
        <v>181</v>
      </c>
      <c r="C70" s="22">
        <v>0</v>
      </c>
      <c r="D70" s="10" t="s">
        <v>26</v>
      </c>
    </row>
    <row r="71" spans="1:5" x14ac:dyDescent="0.25">
      <c r="A71" s="24" t="s">
        <v>81</v>
      </c>
      <c r="B71" s="26"/>
      <c r="C71" s="27"/>
    </row>
    <row r="72" spans="1:5" x14ac:dyDescent="0.25">
      <c r="A72" s="10">
        <v>1</v>
      </c>
      <c r="B72" s="15" t="s">
        <v>18</v>
      </c>
      <c r="C72" s="20" t="s">
        <v>187</v>
      </c>
    </row>
    <row r="73" spans="1:5" x14ac:dyDescent="0.25">
      <c r="A73" s="10">
        <v>2</v>
      </c>
      <c r="B73" s="15" t="s">
        <v>39</v>
      </c>
      <c r="C73" s="21">
        <f>MAX(C74,C76,C78)</f>
        <v>4</v>
      </c>
      <c r="D73" s="10" t="s">
        <v>26</v>
      </c>
    </row>
    <row r="74" spans="1:5" x14ac:dyDescent="0.25">
      <c r="A74" s="10">
        <v>3</v>
      </c>
      <c r="B74" s="15" t="s">
        <v>178</v>
      </c>
      <c r="C74" s="22">
        <v>4</v>
      </c>
      <c r="D74" s="10" t="s">
        <v>26</v>
      </c>
    </row>
    <row r="75" spans="1:5" x14ac:dyDescent="0.25">
      <c r="A75" s="10">
        <v>4</v>
      </c>
      <c r="B75" s="15" t="s">
        <v>179</v>
      </c>
      <c r="C75" s="28" t="s">
        <v>33</v>
      </c>
      <c r="D75" s="10" t="s">
        <v>103</v>
      </c>
      <c r="E75" s="12" t="s">
        <v>37</v>
      </c>
    </row>
    <row r="76" spans="1:5" x14ac:dyDescent="0.25">
      <c r="A76" s="10">
        <v>5</v>
      </c>
      <c r="B76" s="15" t="s">
        <v>184</v>
      </c>
      <c r="C76" s="22" t="s">
        <v>28</v>
      </c>
      <c r="D76" s="10" t="s">
        <v>26</v>
      </c>
    </row>
    <row r="77" spans="1:5" x14ac:dyDescent="0.25">
      <c r="A77" s="10">
        <v>6</v>
      </c>
      <c r="B77" s="15" t="s">
        <v>180</v>
      </c>
      <c r="C77" s="28" t="s">
        <v>34</v>
      </c>
      <c r="D77" s="10" t="s">
        <v>103</v>
      </c>
      <c r="E77" s="12" t="s">
        <v>37</v>
      </c>
    </row>
    <row r="78" spans="1:5" x14ac:dyDescent="0.25">
      <c r="A78" s="10">
        <v>7</v>
      </c>
      <c r="B78" s="15" t="s">
        <v>181</v>
      </c>
      <c r="C78" s="22">
        <v>0</v>
      </c>
      <c r="D78" s="10" t="s">
        <v>26</v>
      </c>
    </row>
    <row r="79" spans="1:5" x14ac:dyDescent="0.25">
      <c r="A79" s="13" t="s">
        <v>95</v>
      </c>
    </row>
    <row r="80" spans="1:5" x14ac:dyDescent="0.25">
      <c r="A80" s="10">
        <v>1</v>
      </c>
      <c r="B80" s="15" t="s">
        <v>18</v>
      </c>
      <c r="C80" s="20" t="s">
        <v>187</v>
      </c>
    </row>
    <row r="81" spans="1:6" x14ac:dyDescent="0.25">
      <c r="A81" s="10">
        <v>2</v>
      </c>
      <c r="B81" s="15" t="s">
        <v>39</v>
      </c>
      <c r="C81" s="21">
        <f>MAX(C82,C84,C86)</f>
        <v>8</v>
      </c>
      <c r="D81" s="10" t="s">
        <v>26</v>
      </c>
    </row>
    <row r="82" spans="1:6" x14ac:dyDescent="0.25">
      <c r="A82" s="10">
        <v>3</v>
      </c>
      <c r="B82" s="15" t="s">
        <v>178</v>
      </c>
      <c r="C82" s="22">
        <v>8</v>
      </c>
      <c r="D82" s="10" t="s">
        <v>26</v>
      </c>
    </row>
    <row r="83" spans="1:6" x14ac:dyDescent="0.25">
      <c r="A83" s="10">
        <v>4</v>
      </c>
      <c r="B83" s="15" t="s">
        <v>179</v>
      </c>
      <c r="C83" s="28" t="s">
        <v>33</v>
      </c>
      <c r="D83" s="10" t="s">
        <v>103</v>
      </c>
      <c r="E83" s="12" t="s">
        <v>37</v>
      </c>
    </row>
    <row r="84" spans="1:6" x14ac:dyDescent="0.25">
      <c r="A84" s="10">
        <v>5</v>
      </c>
      <c r="B84" s="15" t="s">
        <v>184</v>
      </c>
      <c r="C84" s="22" t="s">
        <v>28</v>
      </c>
      <c r="D84" s="10" t="s">
        <v>26</v>
      </c>
    </row>
    <row r="85" spans="1:6" x14ac:dyDescent="0.25">
      <c r="A85" s="10">
        <v>6</v>
      </c>
      <c r="B85" s="15" t="s">
        <v>180</v>
      </c>
      <c r="C85" s="28" t="s">
        <v>34</v>
      </c>
      <c r="D85" s="10" t="s">
        <v>103</v>
      </c>
      <c r="E85" s="12" t="s">
        <v>37</v>
      </c>
    </row>
    <row r="86" spans="1:6" x14ac:dyDescent="0.25">
      <c r="A86" s="10">
        <v>7</v>
      </c>
      <c r="B86" s="15" t="s">
        <v>181</v>
      </c>
      <c r="C86" s="22">
        <v>0</v>
      </c>
      <c r="D86" s="10" t="s">
        <v>26</v>
      </c>
    </row>
    <row r="88" spans="1:6" x14ac:dyDescent="0.25">
      <c r="A88" s="11" t="s">
        <v>194</v>
      </c>
    </row>
    <row r="89" spans="1:6" x14ac:dyDescent="0.25">
      <c r="A89" s="13" t="s">
        <v>108</v>
      </c>
    </row>
    <row r="90" spans="1:6" ht="25.5" x14ac:dyDescent="0.25">
      <c r="A90" s="10">
        <v>0</v>
      </c>
      <c r="B90" s="15" t="s">
        <v>109</v>
      </c>
      <c r="C90" s="30" t="s">
        <v>119</v>
      </c>
      <c r="E90" s="31" t="str">
        <f>VLOOKUP(C91,List_Type_Critères_Détails_Par_Nom,2,0)</f>
        <v>Le critère ne sera pas utilisé pour l'évaluation des offres</v>
      </c>
    </row>
    <row r="91" spans="1:6" x14ac:dyDescent="0.25">
      <c r="A91" s="10">
        <v>1</v>
      </c>
      <c r="B91" s="15" t="s">
        <v>18</v>
      </c>
      <c r="C91" s="32" t="s">
        <v>22</v>
      </c>
    </row>
    <row r="92" spans="1:6" x14ac:dyDescent="0.25">
      <c r="A92" s="10">
        <v>2</v>
      </c>
      <c r="B92" s="15" t="s">
        <v>198</v>
      </c>
      <c r="C92" s="21">
        <f>IF(C91=Const_PasCrit,0,IF(C91=Const_Manuel,C93,IF(C91=Const_PlanIncl,MAX(C93,C97),MAX(C93,C95,C97))))</f>
        <v>0</v>
      </c>
      <c r="D92" s="10" t="s">
        <v>26</v>
      </c>
      <c r="E92" s="33"/>
    </row>
    <row r="93" spans="1:6" x14ac:dyDescent="0.25">
      <c r="A93" s="10">
        <v>3</v>
      </c>
      <c r="B93" s="31" t="str">
        <f>VLOOKUP(C91,List_Type_Critères_Détails_Par_Nom,4,0)</f>
        <v>Non utilisé</v>
      </c>
      <c r="C93" s="34"/>
      <c r="D93" s="10" t="s">
        <v>26</v>
      </c>
      <c r="E93" s="33"/>
    </row>
    <row r="94" spans="1:6" ht="63.75" x14ac:dyDescent="0.25">
      <c r="A94" s="10">
        <v>4</v>
      </c>
      <c r="B94" s="15" t="s">
        <v>175</v>
      </c>
      <c r="C94" s="35" t="s">
        <v>33</v>
      </c>
      <c r="D94" s="36"/>
      <c r="E94" s="12" t="s">
        <v>199</v>
      </c>
    </row>
    <row r="95" spans="1:6" ht="28.5" customHeight="1" x14ac:dyDescent="0.25">
      <c r="A95" s="10">
        <v>5</v>
      </c>
      <c r="B95" s="31" t="str">
        <f>VLOOKUP(C91,List_Type_Critères_Détails_Par_Nom,5,0)</f>
        <v>Non utilisé</v>
      </c>
      <c r="C95" s="34"/>
      <c r="D95" s="10" t="s">
        <v>26</v>
      </c>
      <c r="F95" s="17" t="str">
        <f>IF(AND(C91=Const_Manuel,NOT(ISBLANK(C95))),"doit être vide","")</f>
        <v/>
      </c>
    </row>
    <row r="96" spans="1:6" ht="63.75" x14ac:dyDescent="0.25">
      <c r="A96" s="10">
        <v>6</v>
      </c>
      <c r="B96" s="15" t="s">
        <v>176</v>
      </c>
      <c r="C96" s="35" t="s">
        <v>34</v>
      </c>
      <c r="D96" s="36"/>
      <c r="E96" s="12" t="s">
        <v>200</v>
      </c>
    </row>
    <row r="97" spans="1:6" x14ac:dyDescent="0.25">
      <c r="A97" s="10">
        <v>7</v>
      </c>
      <c r="B97" s="31" t="str">
        <f>VLOOKUP(C91,List_Type_Critères_Détails_Par_Nom,6,0)</f>
        <v>Non utilisé</v>
      </c>
      <c r="C97" s="34"/>
      <c r="D97" s="10" t="s">
        <v>26</v>
      </c>
      <c r="F97" s="17" t="str">
        <f>IF(AND(C91=Const_Manuel,NOT(ISBLANK(C97))),"doit être vide","")</f>
        <v/>
      </c>
    </row>
    <row r="98" spans="1:6" x14ac:dyDescent="0.25">
      <c r="A98" s="10">
        <v>8</v>
      </c>
      <c r="B98" s="271" t="s">
        <v>197</v>
      </c>
      <c r="C98" s="13"/>
    </row>
    <row r="100" spans="1:6" x14ac:dyDescent="0.25">
      <c r="A100" s="13" t="s">
        <v>125</v>
      </c>
    </row>
    <row r="101" spans="1:6" ht="25.5" x14ac:dyDescent="0.25">
      <c r="A101" s="10">
        <v>0</v>
      </c>
      <c r="B101" s="15" t="s">
        <v>109</v>
      </c>
      <c r="C101" s="30" t="s">
        <v>126</v>
      </c>
      <c r="E101" s="31" t="str">
        <f>VLOOKUP(C102,List_Type_Critères_Détails_Par_Nom,2,0)</f>
        <v>Le critère ne sera pas utilisé pour l'évaluation des offres</v>
      </c>
    </row>
    <row r="102" spans="1:6" x14ac:dyDescent="0.25">
      <c r="A102" s="10">
        <v>1</v>
      </c>
      <c r="B102" s="15" t="s">
        <v>18</v>
      </c>
      <c r="C102" s="32" t="s">
        <v>22</v>
      </c>
    </row>
    <row r="103" spans="1:6" x14ac:dyDescent="0.25">
      <c r="A103" s="10">
        <v>2</v>
      </c>
      <c r="B103" s="15" t="s">
        <v>198</v>
      </c>
      <c r="C103" s="21">
        <f>IF(C102=Const_PasCrit,0,IF(C102=Const_Manuel,C104,IF(C102=Const_PlanIncl,MAX(C104,C108),MAX(C104,C106,C108))))</f>
        <v>0</v>
      </c>
      <c r="D103" s="10" t="s">
        <v>26</v>
      </c>
      <c r="E103" s="33"/>
    </row>
    <row r="104" spans="1:6" x14ac:dyDescent="0.25">
      <c r="A104" s="10">
        <v>3</v>
      </c>
      <c r="B104" s="31" t="str">
        <f>VLOOKUP(C102,List_Type_Critères_Détails_Par_Nom,4,0)</f>
        <v>Non utilisé</v>
      </c>
      <c r="C104" s="34"/>
      <c r="D104" s="10" t="s">
        <v>26</v>
      </c>
      <c r="E104" s="33"/>
    </row>
    <row r="105" spans="1:6" ht="63.75" x14ac:dyDescent="0.25">
      <c r="A105" s="10">
        <v>4</v>
      </c>
      <c r="B105" s="15" t="s">
        <v>179</v>
      </c>
      <c r="C105" s="35" t="s">
        <v>33</v>
      </c>
      <c r="D105" s="36"/>
      <c r="E105" s="12" t="s">
        <v>199</v>
      </c>
    </row>
    <row r="106" spans="1:6" ht="27.75" customHeight="1" x14ac:dyDescent="0.25">
      <c r="A106" s="10">
        <v>5</v>
      </c>
      <c r="B106" s="31" t="str">
        <f>VLOOKUP(C102,List_Type_Critères_Détails_Par_Nom,5,0)</f>
        <v>Non utilisé</v>
      </c>
      <c r="C106" s="34"/>
      <c r="D106" s="10" t="s">
        <v>26</v>
      </c>
      <c r="F106" s="17" t="str">
        <f>IF(AND(C102=Const_Manuel,NOT(ISBLANK(C106))),"doit être vide","")</f>
        <v/>
      </c>
    </row>
    <row r="107" spans="1:6" ht="63.75" x14ac:dyDescent="0.25">
      <c r="A107" s="10">
        <v>6</v>
      </c>
      <c r="B107" s="15" t="s">
        <v>180</v>
      </c>
      <c r="C107" s="35" t="s">
        <v>34</v>
      </c>
      <c r="D107" s="36"/>
      <c r="E107" s="12" t="s">
        <v>200</v>
      </c>
    </row>
    <row r="108" spans="1:6" x14ac:dyDescent="0.25">
      <c r="A108" s="10">
        <v>7</v>
      </c>
      <c r="B108" s="31" t="str">
        <f>VLOOKUP(C102,List_Type_Critères_Détails_Par_Nom,6,0)</f>
        <v>Non utilisé</v>
      </c>
      <c r="C108" s="34"/>
      <c r="D108" s="10" t="s">
        <v>26</v>
      </c>
      <c r="F108" s="17" t="str">
        <f>IF(AND(C102=Const_Manuel,NOT(ISBLANK(C108))),"doit être vide","")</f>
        <v/>
      </c>
    </row>
    <row r="109" spans="1:6" x14ac:dyDescent="0.25">
      <c r="A109" s="10">
        <v>8</v>
      </c>
      <c r="B109" s="271" t="s">
        <v>197</v>
      </c>
      <c r="C109" s="13"/>
    </row>
    <row r="111" spans="1:6" x14ac:dyDescent="0.25">
      <c r="A111" s="13" t="s">
        <v>202</v>
      </c>
    </row>
    <row r="112" spans="1:6" ht="25.5" x14ac:dyDescent="0.25">
      <c r="A112" s="10">
        <v>0</v>
      </c>
      <c r="B112" s="15" t="s">
        <v>109</v>
      </c>
      <c r="C112" s="30" t="s">
        <v>205</v>
      </c>
      <c r="E112" s="31" t="str">
        <f>VLOOKUP(C113,List_Type_Critères_Détails_Par_Nom,2,0)</f>
        <v>Le critère ne sera pas utilisé pour l'évaluation des offres</v>
      </c>
    </row>
    <row r="113" spans="1:6" x14ac:dyDescent="0.25">
      <c r="A113" s="10">
        <v>1</v>
      </c>
      <c r="B113" s="15" t="s">
        <v>18</v>
      </c>
      <c r="C113" s="32" t="s">
        <v>22</v>
      </c>
    </row>
    <row r="114" spans="1:6" x14ac:dyDescent="0.25">
      <c r="A114" s="10">
        <v>2</v>
      </c>
      <c r="B114" s="15" t="s">
        <v>198</v>
      </c>
      <c r="C114" s="21">
        <f>IF(C113=Const_PasCrit,0,IF(C113=Const_Manuel,C115,IF(C113=Const_PlanIncl,MAX(C115,C119),MAX(C115,C117,C119))))</f>
        <v>0</v>
      </c>
      <c r="D114" s="10" t="s">
        <v>26</v>
      </c>
      <c r="E114" s="33"/>
    </row>
    <row r="115" spans="1:6" x14ac:dyDescent="0.25">
      <c r="A115" s="10">
        <v>3</v>
      </c>
      <c r="B115" s="31" t="str">
        <f>VLOOKUP(C113,List_Type_Critères_Détails_Par_Nom,4,0)</f>
        <v>Non utilisé</v>
      </c>
      <c r="C115" s="34"/>
      <c r="D115" s="10" t="s">
        <v>26</v>
      </c>
      <c r="E115" s="33"/>
    </row>
    <row r="116" spans="1:6" ht="63.75" x14ac:dyDescent="0.25">
      <c r="A116" s="10">
        <v>4</v>
      </c>
      <c r="B116" s="15" t="s">
        <v>179</v>
      </c>
      <c r="C116" s="35" t="s">
        <v>33</v>
      </c>
      <c r="D116" s="36"/>
      <c r="E116" s="12" t="s">
        <v>199</v>
      </c>
    </row>
    <row r="117" spans="1:6" ht="27.75" customHeight="1" x14ac:dyDescent="0.25">
      <c r="A117" s="10">
        <v>5</v>
      </c>
      <c r="B117" s="31" t="str">
        <f>VLOOKUP(C113,List_Type_Critères_Détails_Par_Nom,5,0)</f>
        <v>Non utilisé</v>
      </c>
      <c r="C117" s="34"/>
      <c r="D117" s="10" t="s">
        <v>26</v>
      </c>
      <c r="F117" s="17" t="str">
        <f>IF(AND(C113=Const_Manuel,NOT(ISBLANK(C117))),"doit être vide","")</f>
        <v/>
      </c>
    </row>
    <row r="118" spans="1:6" ht="63.75" x14ac:dyDescent="0.25">
      <c r="A118" s="10">
        <v>6</v>
      </c>
      <c r="B118" s="15" t="s">
        <v>180</v>
      </c>
      <c r="C118" s="35" t="s">
        <v>34</v>
      </c>
      <c r="D118" s="36"/>
      <c r="E118" s="12" t="s">
        <v>200</v>
      </c>
    </row>
    <row r="119" spans="1:6" x14ac:dyDescent="0.25">
      <c r="A119" s="10">
        <v>7</v>
      </c>
      <c r="B119" s="31" t="str">
        <f>VLOOKUP(C113,List_Type_Critères_Détails_Par_Nom,6,0)</f>
        <v>Non utilisé</v>
      </c>
      <c r="C119" s="34"/>
      <c r="D119" s="10" t="s">
        <v>26</v>
      </c>
      <c r="F119" s="17" t="str">
        <f>IF(AND(C113=Const_Manuel,NOT(ISBLANK(C119))),"doit être vide","")</f>
        <v/>
      </c>
    </row>
    <row r="120" spans="1:6" x14ac:dyDescent="0.25">
      <c r="A120" s="10">
        <v>8</v>
      </c>
      <c r="B120" s="271" t="s">
        <v>197</v>
      </c>
      <c r="C120" s="13"/>
    </row>
    <row r="122" spans="1:6" x14ac:dyDescent="0.25">
      <c r="A122" s="13" t="s">
        <v>203</v>
      </c>
    </row>
    <row r="123" spans="1:6" ht="25.5" x14ac:dyDescent="0.25">
      <c r="A123" s="10">
        <v>0</v>
      </c>
      <c r="B123" s="15" t="s">
        <v>109</v>
      </c>
      <c r="C123" s="30" t="s">
        <v>206</v>
      </c>
      <c r="E123" s="31" t="str">
        <f>VLOOKUP(C124,List_Type_Critères_Détails_Par_Nom,2,0)</f>
        <v>Le critère ne sera pas utilisé pour l'évaluation des offres</v>
      </c>
    </row>
    <row r="124" spans="1:6" x14ac:dyDescent="0.25">
      <c r="A124" s="10">
        <v>1</v>
      </c>
      <c r="B124" s="15" t="s">
        <v>18</v>
      </c>
      <c r="C124" s="32" t="s">
        <v>22</v>
      </c>
    </row>
    <row r="125" spans="1:6" x14ac:dyDescent="0.25">
      <c r="A125" s="10">
        <v>2</v>
      </c>
      <c r="B125" s="15" t="s">
        <v>198</v>
      </c>
      <c r="C125" s="21">
        <f>IF(C124=Const_PasCrit,0,IF(C124=Const_Manuel,C126,IF(C124=Const_PlanIncl,MAX(C126,C130),MAX(C126,C128,C130))))</f>
        <v>0</v>
      </c>
      <c r="D125" s="10" t="s">
        <v>26</v>
      </c>
      <c r="E125" s="33"/>
    </row>
    <row r="126" spans="1:6" x14ac:dyDescent="0.25">
      <c r="A126" s="10">
        <v>3</v>
      </c>
      <c r="B126" s="31" t="str">
        <f>VLOOKUP(C124,List_Type_Critères_Détails_Par_Nom,4,0)</f>
        <v>Non utilisé</v>
      </c>
      <c r="C126" s="34"/>
      <c r="D126" s="10" t="s">
        <v>26</v>
      </c>
      <c r="E126" s="33"/>
    </row>
    <row r="127" spans="1:6" ht="63.75" x14ac:dyDescent="0.25">
      <c r="A127" s="10">
        <v>4</v>
      </c>
      <c r="B127" s="15" t="s">
        <v>179</v>
      </c>
      <c r="C127" s="35" t="s">
        <v>33</v>
      </c>
      <c r="D127" s="36"/>
      <c r="E127" s="12" t="s">
        <v>199</v>
      </c>
    </row>
    <row r="128" spans="1:6" ht="27.75" customHeight="1" x14ac:dyDescent="0.25">
      <c r="A128" s="10">
        <v>5</v>
      </c>
      <c r="B128" s="31" t="str">
        <f>VLOOKUP(C124,List_Type_Critères_Détails_Par_Nom,5,0)</f>
        <v>Non utilisé</v>
      </c>
      <c r="C128" s="34"/>
      <c r="D128" s="10" t="s">
        <v>26</v>
      </c>
      <c r="F128" s="17" t="str">
        <f>IF(AND(C124=Const_Manuel,NOT(ISBLANK(C128))),"doit être vide","")</f>
        <v/>
      </c>
    </row>
    <row r="129" spans="1:6" ht="63.75" x14ac:dyDescent="0.25">
      <c r="A129" s="10">
        <v>6</v>
      </c>
      <c r="B129" s="15" t="s">
        <v>180</v>
      </c>
      <c r="C129" s="35" t="s">
        <v>34</v>
      </c>
      <c r="D129" s="36"/>
      <c r="E129" s="12" t="s">
        <v>200</v>
      </c>
    </row>
    <row r="130" spans="1:6" x14ac:dyDescent="0.25">
      <c r="A130" s="10">
        <v>7</v>
      </c>
      <c r="B130" s="31" t="str">
        <f>VLOOKUP(C124,List_Type_Critères_Détails_Par_Nom,6,0)</f>
        <v>Non utilisé</v>
      </c>
      <c r="C130" s="34"/>
      <c r="D130" s="10" t="s">
        <v>26</v>
      </c>
      <c r="F130" s="17" t="str">
        <f>IF(AND(C124=Const_Manuel,NOT(ISBLANK(C130))),"doit être vide","")</f>
        <v/>
      </c>
    </row>
    <row r="131" spans="1:6" x14ac:dyDescent="0.25">
      <c r="A131" s="10">
        <v>8</v>
      </c>
      <c r="B131" s="271" t="s">
        <v>197</v>
      </c>
      <c r="C131" s="13"/>
    </row>
    <row r="133" spans="1:6" x14ac:dyDescent="0.25">
      <c r="A133" s="13" t="s">
        <v>204</v>
      </c>
    </row>
    <row r="134" spans="1:6" ht="25.5" x14ac:dyDescent="0.25">
      <c r="A134" s="10">
        <v>0</v>
      </c>
      <c r="B134" s="15" t="s">
        <v>109</v>
      </c>
      <c r="C134" s="30" t="s">
        <v>207</v>
      </c>
      <c r="E134" s="31" t="str">
        <f>VLOOKUP(C135,List_Type_Critères_Détails_Par_Nom,2,0)</f>
        <v>Le critère ne sera pas utilisé pour l'évaluation des offres</v>
      </c>
    </row>
    <row r="135" spans="1:6" x14ac:dyDescent="0.25">
      <c r="A135" s="10">
        <v>1</v>
      </c>
      <c r="B135" s="15" t="s">
        <v>18</v>
      </c>
      <c r="C135" s="32" t="s">
        <v>22</v>
      </c>
    </row>
    <row r="136" spans="1:6" x14ac:dyDescent="0.25">
      <c r="A136" s="10">
        <v>2</v>
      </c>
      <c r="B136" s="15" t="s">
        <v>198</v>
      </c>
      <c r="C136" s="21">
        <f>IF(C135=Const_PasCrit,0,IF(C135=Const_Manuel,C137,IF(C135=Const_PlanIncl,MAX(C137,C141),MAX(C137,C139,C141))))</f>
        <v>0</v>
      </c>
      <c r="D136" s="10" t="s">
        <v>26</v>
      </c>
      <c r="E136" s="33"/>
    </row>
    <row r="137" spans="1:6" x14ac:dyDescent="0.25">
      <c r="A137" s="10">
        <v>3</v>
      </c>
      <c r="B137" s="31" t="str">
        <f>VLOOKUP(C135,List_Type_Critères_Détails_Par_Nom,4,0)</f>
        <v>Non utilisé</v>
      </c>
      <c r="C137" s="34"/>
      <c r="D137" s="10" t="s">
        <v>26</v>
      </c>
      <c r="E137" s="33"/>
    </row>
    <row r="138" spans="1:6" ht="63.75" x14ac:dyDescent="0.25">
      <c r="A138" s="10">
        <v>4</v>
      </c>
      <c r="B138" s="15" t="s">
        <v>179</v>
      </c>
      <c r="C138" s="35" t="s">
        <v>33</v>
      </c>
      <c r="D138" s="36"/>
      <c r="E138" s="12" t="s">
        <v>199</v>
      </c>
    </row>
    <row r="139" spans="1:6" ht="27.75" customHeight="1" x14ac:dyDescent="0.25">
      <c r="A139" s="10">
        <v>5</v>
      </c>
      <c r="B139" s="31" t="str">
        <f>VLOOKUP(C135,List_Type_Critères_Détails_Par_Nom,5,0)</f>
        <v>Non utilisé</v>
      </c>
      <c r="C139" s="34"/>
      <c r="D139" s="10" t="s">
        <v>26</v>
      </c>
      <c r="F139" s="17" t="str">
        <f>IF(AND(C135=Const_Manuel,NOT(ISBLANK(C139))),"doit être vide","")</f>
        <v/>
      </c>
    </row>
    <row r="140" spans="1:6" ht="63.75" x14ac:dyDescent="0.25">
      <c r="A140" s="10">
        <v>6</v>
      </c>
      <c r="B140" s="15" t="s">
        <v>180</v>
      </c>
      <c r="C140" s="35" t="s">
        <v>34</v>
      </c>
      <c r="D140" s="36"/>
      <c r="E140" s="12" t="s">
        <v>200</v>
      </c>
    </row>
    <row r="141" spans="1:6" x14ac:dyDescent="0.25">
      <c r="A141" s="10">
        <v>7</v>
      </c>
      <c r="B141" s="31" t="str">
        <f>VLOOKUP(C135,List_Type_Critères_Détails_Par_Nom,6,0)</f>
        <v>Non utilisé</v>
      </c>
      <c r="C141" s="34"/>
      <c r="D141" s="10" t="s">
        <v>26</v>
      </c>
      <c r="F141" s="17" t="str">
        <f>IF(AND(C135=Const_Manuel,NOT(ISBLANK(C141))),"doit être vide","")</f>
        <v/>
      </c>
    </row>
    <row r="142" spans="1:6" x14ac:dyDescent="0.25">
      <c r="A142" s="10">
        <v>8</v>
      </c>
      <c r="B142" s="271" t="s">
        <v>197</v>
      </c>
      <c r="C142" s="13"/>
    </row>
    <row r="144" spans="1:6" x14ac:dyDescent="0.25">
      <c r="A144" s="37"/>
      <c r="B144" s="38"/>
      <c r="C144" s="37"/>
      <c r="D144" s="37"/>
      <c r="E144" s="38"/>
      <c r="F144" s="38"/>
    </row>
  </sheetData>
  <sheetProtection algorithmName="SHA-512" hashValue="Bk9dvXpBv13UXGnm18g6q0+vOKD70sAB2XTO8hYyOzuI0gWI3F2kbhIPZRYjqVYaP+O3M9VqR/9itOhCqRpaUw==" saltValue="KvjTy7zjXKqEcRKbAyTztg==" spinCount="100000" sheet="1" formatCells="0" formatRows="0" selectLockedCells="1" autoFilter="0"/>
  <autoFilter ref="A1:F109" xr:uid="{6E8CAA97-435E-4068-9F47-C3CD88B8ED3B}"/>
  <dataValidations count="8">
    <dataValidation type="list" showInputMessage="1" showErrorMessage="1" error="Choisissez parmi les valeurs possibles proposées" sqref="C9 C19 C27 C37 C45 C72 C56 C64 C80 C91 C102 C113 C124 C135" xr:uid="{F9061671-68D4-4B8C-A9CD-03162A727770}">
      <formula1>List_Type_Critères</formula1>
    </dataValidation>
    <dataValidation type="custom" allowBlank="1" showInputMessage="1" showErrorMessage="1" errorTitle="Mauvaise définition du point" error="Soit un entier positif_x000a_Soit 'Non Applicable'" sqref="C23 C13 C31 C41 C49 C60 C68 C76 C84" xr:uid="{B50736A0-BFEC-4313-B74B-A5C81E58B38C}">
      <formula1>OR(C13=Const_NA,AND(ISNUMBER(C13),(C13&gt;=0)))</formula1>
    </dataValidation>
    <dataValidation type="custom" allowBlank="1" showInputMessage="1" showErrorMessage="1" errorTitle="Mauvaise définition du point" error="Soit un entier positif_x000a_Soit 'ValeurMinimale'_x000a_Soit 'ValeurMaximale'" sqref="C40 C48 C59 C67 C75 C83" xr:uid="{427E26D3-6D87-4EA2-841D-DAF128BD692E}">
      <formula1>OR(C40=Const_Min,C40=Const_Max,AND(ISNUMBER(C40),(C40&gt;=0)))</formula1>
    </dataValidation>
    <dataValidation type="whole" operator="greaterThanOrEqual" allowBlank="1" showInputMessage="1" showErrorMessage="1" error="La superfice doit être un nombre entier de centiares (sans espace)" prompt="La superficie doit être un nombre de centiares" sqref="C3:C5" xr:uid="{CD3DA593-0985-4658-AAD7-6D9697004311}">
      <formula1>0</formula1>
    </dataValidation>
    <dataValidation type="custom" allowBlank="1" showInputMessage="1" showErrorMessage="1" errorTitle="Mauvaise définition du point" error="Doit être un entier positif compris entre 0 et 20" sqref="C92:C93 C95 C97 C108 C106 C103:C104 C119 C117 C114:C115 C130 C128 C125:C126 C141 C139 C136:C137" xr:uid="{F2849F63-D918-4BBC-8964-508DB58DF077}">
      <formula1>AND(ISNUMBER(C92),(C92&gt;=0),(C92&lt;=20),(MOD(C92,1)=0))</formula1>
    </dataValidation>
    <dataValidation type="custom" allowBlank="1" showInputMessage="1" showErrorMessage="1" errorTitle="Mauvaise définition du point" error="Soit un nombre positif_x000a_Soit 'ValeurMinimale'" sqref="C105 C94 C116 C127 C138" xr:uid="{CF9C7072-0092-4E1F-B25A-9ED41884F882}">
      <formula1>OR(C94=Const_Min,AND(ISNUMBER(C94),(C94&gt;=0)))</formula1>
    </dataValidation>
    <dataValidation type="custom" allowBlank="1" showInputMessage="1" showErrorMessage="1" errorTitle="Mauvaise définition du point" error="Soit un entier positif_x000a_Soit 'ValeurMaximale'" sqref="C107 C118 C129 C140" xr:uid="{7DA16C76-483C-4DFD-BCF3-3F0CD4FD5D7B}">
      <formula1>OR(C107=Const_Max,AND(ISNUMBER(C107),(C107&gt;=0)))</formula1>
    </dataValidation>
    <dataValidation type="custom" allowBlank="1" showInputMessage="1" showErrorMessage="1" errorTitle="Mauvaise définition du point" error="Soit un nombre positif_x000a_Soit 'ValeurMaximale'" sqref="C96" xr:uid="{8239A327-26C7-408C-AC4D-ECB75222F62F}">
      <formula1>OR(C96=Const_Max,AND(ISNUMBER(C96),(C96&gt;=0)))</formula1>
    </dataValidation>
  </dataValidations>
  <printOptions gridLines="1"/>
  <pageMargins left="0.70866141732283472" right="0.70866141732283472" top="0.74803149606299213" bottom="0.74803149606299213" header="0.31496062992125984" footer="0.31496062992125984"/>
  <pageSetup paperSize="9" scale="73" orientation="landscape" r:id="rId1"/>
  <headerFooter>
    <oddFooter>&amp;LFichier: &amp;F - Feuille: &amp;A&amp;CImprimé le &amp;D&amp;RPage &amp;P de &amp;N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235BD-BDBD-473E-A269-FD8F5322BEA1}">
  <sheetPr codeName="Feuil1">
    <outlinePr summaryBelow="0" summaryRight="0" showOutlineSymbols="0"/>
  </sheetPr>
  <dimension ref="A1:BZ36"/>
  <sheetViews>
    <sheetView showOutlineSymbols="0" zoomScaleNormal="100" workbookViewId="0">
      <pane xSplit="2" ySplit="18" topLeftCell="C19" activePane="bottomRight" state="frozen"/>
      <selection activeCell="E10" sqref="E10"/>
      <selection pane="topRight" activeCell="E10" sqref="E10"/>
      <selection pane="bottomLeft" activeCell="E10" sqref="E10"/>
      <selection pane="bottomRight" activeCell="B2" sqref="B2"/>
    </sheetView>
  </sheetViews>
  <sheetFormatPr baseColWidth="10" defaultRowHeight="12.75" outlineLevelRow="1" outlineLevelCol="1" x14ac:dyDescent="0.2"/>
  <cols>
    <col min="1" max="1" width="40.5703125" style="40" bestFit="1" customWidth="1"/>
    <col min="2" max="2" width="37.5703125" style="40" customWidth="1"/>
    <col min="3" max="14" width="15.28515625" style="40" customWidth="1"/>
    <col min="15" max="15" width="15.28515625" style="40" customWidth="1" collapsed="1"/>
    <col min="16" max="16" width="8.42578125" style="40" hidden="1" customWidth="1" outlineLevel="1"/>
    <col min="17" max="17" width="2.28515625" style="40" customWidth="1" collapsed="1"/>
    <col min="18" max="18" width="12.42578125" style="40" hidden="1" customWidth="1" outlineLevel="1"/>
    <col min="19" max="19" width="38.140625" style="40" hidden="1" customWidth="1" outlineLevel="1"/>
    <col min="20" max="20" width="15.7109375" style="40" customWidth="1" collapsed="1"/>
    <col min="21" max="22" width="20.85546875" style="40" hidden="1" customWidth="1" outlineLevel="1"/>
    <col min="23" max="23" width="15.7109375" style="40" customWidth="1" collapsed="1"/>
    <col min="24" max="25" width="20.85546875" style="40" hidden="1" customWidth="1" outlineLevel="1"/>
    <col min="26" max="26" width="15.7109375" style="40" customWidth="1" collapsed="1"/>
    <col min="27" max="28" width="20.85546875" style="40" hidden="1" customWidth="1" outlineLevel="1"/>
    <col min="29" max="29" width="15.7109375" style="40" customWidth="1" collapsed="1"/>
    <col min="30" max="31" width="20.85546875" style="40" hidden="1" customWidth="1" outlineLevel="1"/>
    <col min="32" max="32" width="15.7109375" style="40" customWidth="1" collapsed="1"/>
    <col min="33" max="34" width="20.85546875" style="40" hidden="1" customWidth="1" outlineLevel="1"/>
    <col min="35" max="35" width="15.7109375" style="40" customWidth="1" collapsed="1"/>
    <col min="36" max="37" width="20.85546875" style="40" hidden="1" customWidth="1" outlineLevel="1"/>
    <col min="38" max="38" width="15.7109375" style="40" customWidth="1" collapsed="1"/>
    <col min="39" max="40" width="20.85546875" style="40" hidden="1" customWidth="1" outlineLevel="1"/>
    <col min="41" max="41" width="15.7109375" style="40" customWidth="1" collapsed="1"/>
    <col min="42" max="43" width="20.85546875" style="40" hidden="1" customWidth="1" outlineLevel="1"/>
    <col min="44" max="44" width="15.7109375" style="40" customWidth="1" collapsed="1"/>
    <col min="45" max="46" width="20.85546875" style="40" hidden="1" customWidth="1" outlineLevel="1"/>
    <col min="47" max="47" width="15.7109375" style="40" customWidth="1" collapsed="1"/>
    <col min="48" max="52" width="20.85546875" style="40" hidden="1" customWidth="1" outlineLevel="1"/>
    <col min="53" max="53" width="15.7109375" style="40" customWidth="1" collapsed="1"/>
    <col min="54" max="58" width="20.85546875" style="40" hidden="1" customWidth="1" outlineLevel="1"/>
    <col min="59" max="59" width="15.7109375" style="40" customWidth="1" collapsed="1"/>
    <col min="60" max="64" width="20.85546875" style="40" hidden="1" customWidth="1" outlineLevel="1"/>
    <col min="65" max="65" width="15.7109375" style="40" customWidth="1" collapsed="1"/>
    <col min="66" max="70" width="20.85546875" style="40" hidden="1" customWidth="1" outlineLevel="1"/>
    <col min="71" max="71" width="15.7109375" style="40" customWidth="1" collapsed="1"/>
    <col min="72" max="76" width="20.85546875" style="40" hidden="1" customWidth="1" outlineLevel="1"/>
    <col min="77" max="77" width="12.140625" style="44" bestFit="1" customWidth="1"/>
    <col min="78" max="78" width="9.85546875" style="45" customWidth="1"/>
    <col min="79" max="16384" width="11.42578125" style="40"/>
  </cols>
  <sheetData>
    <row r="1" spans="1:78" ht="15.75" x14ac:dyDescent="0.2">
      <c r="A1" s="39" t="s">
        <v>49</v>
      </c>
      <c r="F1" s="41"/>
      <c r="R1" s="348" t="s">
        <v>105</v>
      </c>
      <c r="S1" s="348"/>
      <c r="BA1" s="42"/>
      <c r="BG1" s="42"/>
      <c r="BM1" s="42"/>
      <c r="BS1" s="42"/>
    </row>
    <row r="2" spans="1:78" x14ac:dyDescent="0.2">
      <c r="A2" s="46" t="s">
        <v>45</v>
      </c>
      <c r="B2" s="47"/>
      <c r="P2" s="48"/>
      <c r="R2" s="348" t="s">
        <v>106</v>
      </c>
      <c r="S2" s="348"/>
    </row>
    <row r="3" spans="1:78" x14ac:dyDescent="0.2">
      <c r="A3" s="46" t="s">
        <v>46</v>
      </c>
      <c r="B3" s="47"/>
      <c r="P3" s="49"/>
      <c r="R3" s="50"/>
      <c r="S3" s="50"/>
    </row>
    <row r="4" spans="1:78" x14ac:dyDescent="0.2">
      <c r="A4" s="46" t="s">
        <v>1</v>
      </c>
      <c r="B4" s="47"/>
      <c r="P4" s="49"/>
      <c r="R4" s="50"/>
      <c r="S4" s="50"/>
    </row>
    <row r="5" spans="1:78" x14ac:dyDescent="0.2">
      <c r="A5" s="46" t="s">
        <v>214</v>
      </c>
      <c r="B5" s="47"/>
      <c r="P5" s="51"/>
      <c r="R5" s="50"/>
      <c r="S5" s="50"/>
    </row>
    <row r="6" spans="1:78" x14ac:dyDescent="0.2">
      <c r="A6" s="46" t="s">
        <v>225</v>
      </c>
      <c r="B6" s="47"/>
      <c r="P6" s="49"/>
      <c r="R6" s="50"/>
      <c r="S6" s="50"/>
    </row>
    <row r="7" spans="1:78" x14ac:dyDescent="0.2">
      <c r="A7" s="46" t="s">
        <v>2</v>
      </c>
      <c r="B7" s="184"/>
      <c r="P7" s="49"/>
      <c r="R7" s="50"/>
      <c r="S7" s="50"/>
    </row>
    <row r="8" spans="1:78" ht="13.5" thickBot="1" x14ac:dyDescent="0.25">
      <c r="A8" s="46" t="s">
        <v>188</v>
      </c>
      <c r="B8" s="185"/>
      <c r="P8" s="52"/>
      <c r="R8" s="50"/>
      <c r="S8" s="50"/>
    </row>
    <row r="9" spans="1:78" ht="13.5" thickBot="1" x14ac:dyDescent="0.25">
      <c r="A9" s="46" t="s">
        <v>161</v>
      </c>
      <c r="B9" s="160"/>
      <c r="P9" s="49"/>
      <c r="R9" s="50"/>
      <c r="S9" s="50"/>
      <c r="T9" s="349" t="s">
        <v>41</v>
      </c>
      <c r="U9" s="350"/>
      <c r="V9" s="351"/>
      <c r="W9" s="349" t="s">
        <v>63</v>
      </c>
      <c r="X9" s="350"/>
      <c r="Y9" s="351"/>
      <c r="Z9" s="349" t="s">
        <v>65</v>
      </c>
      <c r="AA9" s="350"/>
      <c r="AB9" s="351"/>
      <c r="AC9" s="349" t="s">
        <v>47</v>
      </c>
      <c r="AD9" s="350"/>
      <c r="AE9" s="351"/>
      <c r="AF9" s="349" t="s">
        <v>48</v>
      </c>
      <c r="AG9" s="350"/>
      <c r="AH9" s="351"/>
      <c r="AI9" s="349" t="s">
        <v>82</v>
      </c>
      <c r="AJ9" s="350"/>
      <c r="AK9" s="351"/>
      <c r="AL9" s="349" t="s">
        <v>83</v>
      </c>
      <c r="AM9" s="350"/>
      <c r="AN9" s="351"/>
      <c r="AO9" s="349" t="s">
        <v>90</v>
      </c>
      <c r="AP9" s="350"/>
      <c r="AQ9" s="351"/>
      <c r="AR9" s="349" t="s">
        <v>96</v>
      </c>
      <c r="AS9" s="350"/>
      <c r="AT9" s="351"/>
      <c r="AU9" s="352" t="s">
        <v>40</v>
      </c>
      <c r="AV9" s="353"/>
      <c r="AW9" s="353"/>
      <c r="AX9" s="353"/>
      <c r="AY9" s="353"/>
      <c r="AZ9" s="354"/>
      <c r="BA9" s="352" t="s">
        <v>97</v>
      </c>
      <c r="BB9" s="353"/>
      <c r="BC9" s="353"/>
      <c r="BD9" s="353"/>
      <c r="BE9" s="353"/>
      <c r="BF9" s="354"/>
      <c r="BG9" s="352" t="s">
        <v>98</v>
      </c>
      <c r="BH9" s="353"/>
      <c r="BI9" s="353"/>
      <c r="BJ9" s="353"/>
      <c r="BK9" s="353"/>
      <c r="BL9" s="354"/>
      <c r="BM9" s="352" t="s">
        <v>99</v>
      </c>
      <c r="BN9" s="353"/>
      <c r="BO9" s="353"/>
      <c r="BP9" s="353"/>
      <c r="BQ9" s="353"/>
      <c r="BR9" s="354"/>
      <c r="BS9" s="352" t="s">
        <v>100</v>
      </c>
      <c r="BT9" s="353"/>
      <c r="BU9" s="353"/>
      <c r="BV9" s="353"/>
      <c r="BW9" s="353"/>
      <c r="BX9" s="354"/>
    </row>
    <row r="10" spans="1:78" ht="26.25" collapsed="1" thickBot="1" x14ac:dyDescent="0.25">
      <c r="A10" s="39" t="s">
        <v>50</v>
      </c>
      <c r="C10" s="3" t="s">
        <v>41</v>
      </c>
      <c r="D10" s="4" t="s">
        <v>51</v>
      </c>
      <c r="E10" s="4" t="s">
        <v>114</v>
      </c>
      <c r="F10" s="4" t="s">
        <v>115</v>
      </c>
      <c r="G10" s="4" t="s">
        <v>47</v>
      </c>
      <c r="H10" s="4" t="s">
        <v>48</v>
      </c>
      <c r="I10" s="4" t="s">
        <v>112</v>
      </c>
      <c r="J10" s="4" t="s">
        <v>113</v>
      </c>
      <c r="K10" s="4" t="s">
        <v>40</v>
      </c>
      <c r="L10" s="4" t="s">
        <v>97</v>
      </c>
      <c r="M10" s="4" t="s">
        <v>98</v>
      </c>
      <c r="N10" s="4" t="s">
        <v>99</v>
      </c>
      <c r="O10" s="5" t="s">
        <v>100</v>
      </c>
      <c r="Q10" s="6"/>
      <c r="R10" s="53" t="s">
        <v>52</v>
      </c>
      <c r="S10" s="53" t="s">
        <v>13</v>
      </c>
      <c r="T10" s="54" t="s">
        <v>53</v>
      </c>
      <c r="U10" s="55" t="s">
        <v>54</v>
      </c>
      <c r="V10" s="56" t="s">
        <v>55</v>
      </c>
      <c r="W10" s="54" t="s">
        <v>56</v>
      </c>
      <c r="X10" s="55" t="s">
        <v>62</v>
      </c>
      <c r="Y10" s="56" t="s">
        <v>55</v>
      </c>
      <c r="Z10" s="54" t="s">
        <v>60</v>
      </c>
      <c r="AA10" s="55" t="s">
        <v>61</v>
      </c>
      <c r="AB10" s="56" t="s">
        <v>55</v>
      </c>
      <c r="AC10" s="54" t="s">
        <v>66</v>
      </c>
      <c r="AD10" s="55" t="s">
        <v>67</v>
      </c>
      <c r="AE10" s="56" t="s">
        <v>55</v>
      </c>
      <c r="AF10" s="54" t="s">
        <v>68</v>
      </c>
      <c r="AG10" s="55" t="s">
        <v>69</v>
      </c>
      <c r="AH10" s="56" t="s">
        <v>55</v>
      </c>
      <c r="AI10" s="54" t="s">
        <v>84</v>
      </c>
      <c r="AJ10" s="55" t="s">
        <v>85</v>
      </c>
      <c r="AK10" s="56" t="s">
        <v>55</v>
      </c>
      <c r="AL10" s="54" t="s">
        <v>86</v>
      </c>
      <c r="AM10" s="55" t="s">
        <v>87</v>
      </c>
      <c r="AN10" s="56" t="s">
        <v>55</v>
      </c>
      <c r="AO10" s="54" t="s">
        <v>88</v>
      </c>
      <c r="AP10" s="55" t="s">
        <v>89</v>
      </c>
      <c r="AQ10" s="56" t="s">
        <v>55</v>
      </c>
      <c r="AR10" s="54" t="s">
        <v>101</v>
      </c>
      <c r="AS10" s="55" t="s">
        <v>102</v>
      </c>
      <c r="AT10" s="56" t="s">
        <v>55</v>
      </c>
      <c r="AU10" s="57" t="s">
        <v>8</v>
      </c>
      <c r="AV10" s="58" t="s">
        <v>107</v>
      </c>
      <c r="AW10" s="59" t="s">
        <v>55</v>
      </c>
      <c r="AX10" s="59" t="s">
        <v>55</v>
      </c>
      <c r="AY10" s="59" t="s">
        <v>55</v>
      </c>
      <c r="AZ10" s="60" t="s">
        <v>55</v>
      </c>
      <c r="BA10" s="194" t="s">
        <v>9</v>
      </c>
      <c r="BB10" s="195" t="s">
        <v>127</v>
      </c>
      <c r="BC10" s="196" t="s">
        <v>55</v>
      </c>
      <c r="BD10" s="196" t="s">
        <v>55</v>
      </c>
      <c r="BE10" s="196" t="s">
        <v>55</v>
      </c>
      <c r="BF10" s="197" t="s">
        <v>55</v>
      </c>
      <c r="BG10" s="194" t="s">
        <v>208</v>
      </c>
      <c r="BH10" s="195" t="s">
        <v>209</v>
      </c>
      <c r="BI10" s="196" t="s">
        <v>55</v>
      </c>
      <c r="BJ10" s="196" t="s">
        <v>55</v>
      </c>
      <c r="BK10" s="196" t="s">
        <v>55</v>
      </c>
      <c r="BL10" s="197" t="s">
        <v>55</v>
      </c>
      <c r="BM10" s="194" t="s">
        <v>210</v>
      </c>
      <c r="BN10" s="195" t="s">
        <v>211</v>
      </c>
      <c r="BO10" s="196" t="s">
        <v>55</v>
      </c>
      <c r="BP10" s="196" t="s">
        <v>55</v>
      </c>
      <c r="BQ10" s="196" t="s">
        <v>55</v>
      </c>
      <c r="BR10" s="197" t="s">
        <v>55</v>
      </c>
      <c r="BS10" s="194" t="s">
        <v>213</v>
      </c>
      <c r="BT10" s="195" t="s">
        <v>212</v>
      </c>
      <c r="BU10" s="196" t="s">
        <v>55</v>
      </c>
      <c r="BV10" s="196" t="s">
        <v>55</v>
      </c>
      <c r="BW10" s="196" t="s">
        <v>55</v>
      </c>
      <c r="BX10" s="197" t="s">
        <v>55</v>
      </c>
      <c r="BY10" s="357" t="s">
        <v>6</v>
      </c>
      <c r="BZ10" s="358"/>
    </row>
    <row r="11" spans="1:78" hidden="1" outlineLevel="1" x14ac:dyDescent="0.2">
      <c r="A11" s="50"/>
      <c r="B11" s="50"/>
      <c r="C11" s="61"/>
      <c r="D11" s="62"/>
      <c r="E11" s="62"/>
      <c r="F11" s="62"/>
      <c r="G11" s="62"/>
      <c r="H11" s="62"/>
      <c r="I11" s="62"/>
      <c r="J11" s="62"/>
      <c r="K11" s="175"/>
      <c r="L11" s="176"/>
      <c r="M11" s="176"/>
      <c r="N11" s="176"/>
      <c r="O11" s="179"/>
      <c r="P11" s="355" t="s">
        <v>105</v>
      </c>
      <c r="Q11" s="6"/>
      <c r="R11" s="40">
        <v>1</v>
      </c>
      <c r="S11" s="46" t="s">
        <v>18</v>
      </c>
      <c r="T11" s="63" t="str">
        <f>VLOOKUP($R11,Tbl_Crit01,3,0)</f>
        <v>02_Escalier_L1M_L2D</v>
      </c>
      <c r="U11" s="64"/>
      <c r="V11" s="65" t="str">
        <f>IF(V18&lt;&gt;T11,"Formule incorrecte ci-dessous","")</f>
        <v/>
      </c>
      <c r="W11" s="63" t="str">
        <f t="shared" ref="W11:W17" si="0">VLOOKUP($R11,Tbl_Crit02.01,3,0)</f>
        <v>03_PlanIncliné</v>
      </c>
      <c r="X11" s="64"/>
      <c r="Y11" s="65" t="str">
        <f>IF(Y18&lt;&gt;W11,"Formule incorrecte ci-dessous","")</f>
        <v/>
      </c>
      <c r="Z11" s="63" t="str">
        <f t="shared" ref="Z11:Z17" si="1">VLOOKUP($R11,Tbl_Crit02.02,3,0)</f>
        <v>02_Escalier_L1M_L2D</v>
      </c>
      <c r="AA11" s="64"/>
      <c r="AB11" s="65" t="str">
        <f>IF(AB18&lt;&gt;Z11,"Formule incorrecte ci-dessous","")</f>
        <v/>
      </c>
      <c r="AC11" s="63" t="str">
        <f t="shared" ref="AC11:AC17" si="2">VLOOKUP($R11,Tbl_Crit03.01,3,0)</f>
        <v>03_PlanIncliné</v>
      </c>
      <c r="AD11" s="64"/>
      <c r="AE11" s="65" t="str">
        <f>IF(AE18&lt;&gt;AC11,"Formule incorrecte ci-dessous","")</f>
        <v/>
      </c>
      <c r="AF11" s="63" t="str">
        <f>VLOOKUP($R11,Tbl_Crit03.02,3,0)</f>
        <v>03_PlanIncliné</v>
      </c>
      <c r="AG11" s="64"/>
      <c r="AH11" s="65" t="str">
        <f>IF(AH18&lt;&gt;AF11,"Formule incorrecte ci-dessous","")</f>
        <v/>
      </c>
      <c r="AI11" s="63" t="str">
        <f t="shared" ref="AI11:AI17" si="3">VLOOKUP($R11,Tbl_Crit04.01.01,3,0)</f>
        <v>03_PlanIncliné</v>
      </c>
      <c r="AJ11" s="64"/>
      <c r="AK11" s="65" t="str">
        <f>IF(AK18&lt;&gt;AI11,"Formule incorrecte ci-dessous","")</f>
        <v/>
      </c>
      <c r="AL11" s="63" t="str">
        <f t="shared" ref="AL11:AL17" si="4">VLOOKUP($R11,Tbl_Crit04.01.02,3,0)</f>
        <v>03_PlanIncliné</v>
      </c>
      <c r="AM11" s="64"/>
      <c r="AN11" s="65" t="str">
        <f>IF(AN18&lt;&gt;AL11,"Formule incorrecte ci-dessous","")</f>
        <v/>
      </c>
      <c r="AO11" s="63" t="str">
        <f t="shared" ref="AO11:AO17" si="5">VLOOKUP($R11,Tbl_Crit04.01.03,3,0)</f>
        <v>03_PlanIncliné</v>
      </c>
      <c r="AP11" s="64"/>
      <c r="AQ11" s="65" t="str">
        <f>IF(AQ18&lt;&gt;AO11,"Formule incorrecte ci-dessous","")</f>
        <v/>
      </c>
      <c r="AR11" s="63" t="str">
        <f t="shared" ref="AR11:AR17" si="6">VLOOKUP($R11,Tbl_Crit04.02,3,0)</f>
        <v>03_PlanIncliné</v>
      </c>
      <c r="AS11" s="64"/>
      <c r="AT11" s="65" t="str">
        <f>IF(AT18&lt;&gt;AR11,"Formule incorrecte ci-dessous","")</f>
        <v/>
      </c>
      <c r="AU11" s="66" t="str">
        <f t="shared" ref="AU11:AU17" si="7">VLOOKUP($R11,Tbl_Crit05,3,0)</f>
        <v>00_PasdeCritère</v>
      </c>
      <c r="AV11" s="67"/>
      <c r="AW11" s="68" t="str">
        <f>IF(AW18&lt;&gt;AU11,"Formule incorrecte ci-dessous","")</f>
        <v>Formule incorrecte ci-dessous</v>
      </c>
      <c r="AX11" s="68" t="str">
        <f>IF(AX18&lt;&gt;AU11,"Formule incorrecte ci-dessous","")</f>
        <v>Formule incorrecte ci-dessous</v>
      </c>
      <c r="AY11" s="68" t="str">
        <f>IF(AY18&lt;&gt;AU11,"Formule incorrecte ci-dessous","")</f>
        <v>Formule incorrecte ci-dessous</v>
      </c>
      <c r="AZ11" s="69" t="str">
        <f>IF(AZ18&lt;&gt;AU11,"Formule incorrecte ci-dessous","")</f>
        <v>Formule incorrecte ci-dessous</v>
      </c>
      <c r="BA11" s="198" t="str">
        <f t="shared" ref="BA11:BA17" si="8">VLOOKUP($R11,Tbl_Crit06,3,0)</f>
        <v>00_PasdeCritère</v>
      </c>
      <c r="BB11" s="199"/>
      <c r="BC11" s="200" t="str">
        <f>IF(BC18&lt;&gt;BA11,"Formule incorrecte ci-dessous","")</f>
        <v>Formule incorrecte ci-dessous</v>
      </c>
      <c r="BD11" s="200" t="str">
        <f>IF(BD18&lt;&gt;BA11,"Formule incorrecte ci-dessous","")</f>
        <v>Formule incorrecte ci-dessous</v>
      </c>
      <c r="BE11" s="200" t="str">
        <f>IF(BE18&lt;&gt;BA11,"Formule incorrecte ci-dessous","")</f>
        <v>Formule incorrecte ci-dessous</v>
      </c>
      <c r="BF11" s="201" t="str">
        <f>IF(BF18&lt;&gt;BA11,"Formule incorrecte ci-dessous","")</f>
        <v>Formule incorrecte ci-dessous</v>
      </c>
      <c r="BG11" s="198" t="str">
        <f t="shared" ref="BG11:BG17" si="9">VLOOKUP($R11,Tbl_Crit07,3,0)</f>
        <v>00_PasdeCritère</v>
      </c>
      <c r="BH11" s="199"/>
      <c r="BI11" s="200" t="str">
        <f>IF(BI18&lt;&gt;BG11,"Formule incorrecte ci-dessous","")</f>
        <v>Formule incorrecte ci-dessous</v>
      </c>
      <c r="BJ11" s="200" t="str">
        <f>IF(BJ18&lt;&gt;BG11,"Formule incorrecte ci-dessous","")</f>
        <v>Formule incorrecte ci-dessous</v>
      </c>
      <c r="BK11" s="200" t="str">
        <f>IF(BK18&lt;&gt;BG11,"Formule incorrecte ci-dessous","")</f>
        <v>Formule incorrecte ci-dessous</v>
      </c>
      <c r="BL11" s="201" t="str">
        <f>IF(BL18&lt;&gt;BG11,"Formule incorrecte ci-dessous","")</f>
        <v>Formule incorrecte ci-dessous</v>
      </c>
      <c r="BM11" s="198" t="str">
        <f t="shared" ref="BM11:BM17" si="10">VLOOKUP($R11,Tbl_Crit08,3,0)</f>
        <v>00_PasdeCritère</v>
      </c>
      <c r="BN11" s="199"/>
      <c r="BO11" s="200" t="str">
        <f>IF(BO18&lt;&gt;BM11,"Formule incorrecte ci-dessous","")</f>
        <v>Formule incorrecte ci-dessous</v>
      </c>
      <c r="BP11" s="200" t="str">
        <f>IF(BP18&lt;&gt;BM11,"Formule incorrecte ci-dessous","")</f>
        <v>Formule incorrecte ci-dessous</v>
      </c>
      <c r="BQ11" s="200" t="str">
        <f>IF(BQ18&lt;&gt;BM11,"Formule incorrecte ci-dessous","")</f>
        <v>Formule incorrecte ci-dessous</v>
      </c>
      <c r="BR11" s="201" t="str">
        <f>IF(BR18&lt;&gt;BM11,"Formule incorrecte ci-dessous","")</f>
        <v>Formule incorrecte ci-dessous</v>
      </c>
      <c r="BS11" s="198" t="str">
        <f t="shared" ref="BS11:BS17" si="11">VLOOKUP($R11,Tbl_Crit09,3,0)</f>
        <v>00_PasdeCritère</v>
      </c>
      <c r="BT11" s="199"/>
      <c r="BU11" s="200" t="str">
        <f>IF(BU18&lt;&gt;BS11,"Formule incorrecte ci-dessous","")</f>
        <v>Formule incorrecte ci-dessous</v>
      </c>
      <c r="BV11" s="200" t="str">
        <f>IF(BV18&lt;&gt;BS11,"Formule incorrecte ci-dessous","")</f>
        <v>Formule incorrecte ci-dessous</v>
      </c>
      <c r="BW11" s="200" t="str">
        <f>IF(BW18&lt;&gt;BS11,"Formule incorrecte ci-dessous","")</f>
        <v>Formule incorrecte ci-dessous</v>
      </c>
      <c r="BX11" s="201" t="str">
        <f>IF(BX18&lt;&gt;BS11,"Formule incorrecte ci-dessous","")</f>
        <v>Formule incorrecte ci-dessous</v>
      </c>
      <c r="BY11" s="70" t="s">
        <v>189</v>
      </c>
      <c r="BZ11" s="71"/>
    </row>
    <row r="12" spans="1:78" hidden="1" outlineLevel="1" x14ac:dyDescent="0.2">
      <c r="A12" s="50"/>
      <c r="B12" s="50"/>
      <c r="C12" s="61"/>
      <c r="D12" s="62"/>
      <c r="E12" s="62"/>
      <c r="F12" s="62"/>
      <c r="G12" s="62"/>
      <c r="H12" s="62"/>
      <c r="I12" s="62"/>
      <c r="J12" s="62"/>
      <c r="K12" s="175"/>
      <c r="L12" s="176"/>
      <c r="M12" s="176"/>
      <c r="N12" s="176"/>
      <c r="O12" s="179"/>
      <c r="P12" s="355"/>
      <c r="R12" s="40">
        <v>2</v>
      </c>
      <c r="S12" s="46" t="s">
        <v>39</v>
      </c>
      <c r="T12" s="72">
        <f t="shared" ref="T12:T17" si="12">VLOOKUP($R12,Tbl_Crit01,3,0)</f>
        <v>40</v>
      </c>
      <c r="U12" s="73"/>
      <c r="V12" s="74"/>
      <c r="W12" s="72">
        <f t="shared" si="0"/>
        <v>16</v>
      </c>
      <c r="X12" s="73"/>
      <c r="Y12" s="74"/>
      <c r="Z12" s="72">
        <f t="shared" si="1"/>
        <v>4</v>
      </c>
      <c r="AA12" s="73"/>
      <c r="AB12" s="74"/>
      <c r="AC12" s="72">
        <f t="shared" si="2"/>
        <v>10</v>
      </c>
      <c r="AD12" s="73"/>
      <c r="AE12" s="74"/>
      <c r="AF12" s="72">
        <f>VLOOKUP($R12,Tbl_Crit03.02,3,0)</f>
        <v>10</v>
      </c>
      <c r="AG12" s="73"/>
      <c r="AH12" s="74"/>
      <c r="AI12" s="72">
        <f t="shared" si="3"/>
        <v>4</v>
      </c>
      <c r="AJ12" s="73"/>
      <c r="AK12" s="74"/>
      <c r="AL12" s="72">
        <f t="shared" si="4"/>
        <v>4</v>
      </c>
      <c r="AM12" s="73"/>
      <c r="AN12" s="74"/>
      <c r="AO12" s="72">
        <f t="shared" si="5"/>
        <v>4</v>
      </c>
      <c r="AP12" s="73"/>
      <c r="AQ12" s="74"/>
      <c r="AR12" s="72">
        <f t="shared" si="6"/>
        <v>8</v>
      </c>
      <c r="AS12" s="73"/>
      <c r="AT12" s="74"/>
      <c r="AU12" s="75">
        <f t="shared" si="7"/>
        <v>0</v>
      </c>
      <c r="AV12" s="76"/>
      <c r="AW12" s="76"/>
      <c r="AX12" s="76"/>
      <c r="AY12" s="76"/>
      <c r="AZ12" s="77"/>
      <c r="BA12" s="202">
        <f t="shared" si="8"/>
        <v>0</v>
      </c>
      <c r="BB12" s="203"/>
      <c r="BC12" s="203"/>
      <c r="BD12" s="203"/>
      <c r="BE12" s="203"/>
      <c r="BF12" s="204"/>
      <c r="BG12" s="202">
        <f t="shared" si="9"/>
        <v>0</v>
      </c>
      <c r="BH12" s="203"/>
      <c r="BI12" s="203"/>
      <c r="BJ12" s="203"/>
      <c r="BK12" s="203"/>
      <c r="BL12" s="204"/>
      <c r="BM12" s="202">
        <f t="shared" si="10"/>
        <v>0</v>
      </c>
      <c r="BN12" s="203"/>
      <c r="BO12" s="203"/>
      <c r="BP12" s="203"/>
      <c r="BQ12" s="203"/>
      <c r="BR12" s="204"/>
      <c r="BS12" s="202">
        <f t="shared" si="11"/>
        <v>0</v>
      </c>
      <c r="BT12" s="203"/>
      <c r="BU12" s="203"/>
      <c r="BV12" s="203"/>
      <c r="BW12" s="203"/>
      <c r="BX12" s="204"/>
      <c r="BY12" s="186">
        <f>SUMIF(T11:BX11,"&lt;&gt;00_PasdeCritère",T12:BX12)</f>
        <v>100</v>
      </c>
      <c r="BZ12" s="71"/>
    </row>
    <row r="13" spans="1:78" hidden="1" outlineLevel="1" x14ac:dyDescent="0.2">
      <c r="A13" s="50"/>
      <c r="B13" s="50"/>
      <c r="C13" s="61"/>
      <c r="D13" s="62"/>
      <c r="E13" s="62"/>
      <c r="F13" s="62"/>
      <c r="G13" s="62"/>
      <c r="H13" s="62"/>
      <c r="I13" s="62"/>
      <c r="J13" s="62"/>
      <c r="K13" s="175"/>
      <c r="L13" s="176"/>
      <c r="M13" s="176"/>
      <c r="N13" s="272"/>
      <c r="O13" s="179"/>
      <c r="P13" s="355"/>
      <c r="R13" s="40">
        <v>3</v>
      </c>
      <c r="S13" s="46" t="s">
        <v>23</v>
      </c>
      <c r="T13" s="78">
        <f t="shared" si="12"/>
        <v>40</v>
      </c>
      <c r="U13" s="79" t="s">
        <v>74</v>
      </c>
      <c r="V13" s="80"/>
      <c r="W13" s="78">
        <f t="shared" si="0"/>
        <v>16</v>
      </c>
      <c r="X13" s="79" t="s">
        <v>74</v>
      </c>
      <c r="Y13" s="80"/>
      <c r="Z13" s="78">
        <f t="shared" si="1"/>
        <v>4</v>
      </c>
      <c r="AA13" s="79" t="s">
        <v>74</v>
      </c>
      <c r="AB13" s="80"/>
      <c r="AC13" s="78">
        <f t="shared" si="2"/>
        <v>10</v>
      </c>
      <c r="AD13" s="79" t="s">
        <v>74</v>
      </c>
      <c r="AE13" s="80"/>
      <c r="AF13" s="78">
        <f>VLOOKUP($R13,Tbl_Crit03.02,3,0)</f>
        <v>10</v>
      </c>
      <c r="AG13" s="79" t="s">
        <v>74</v>
      </c>
      <c r="AH13" s="80"/>
      <c r="AI13" s="78">
        <f t="shared" si="3"/>
        <v>4</v>
      </c>
      <c r="AJ13" s="79" t="s">
        <v>74</v>
      </c>
      <c r="AK13" s="80"/>
      <c r="AL13" s="78">
        <f t="shared" si="4"/>
        <v>4</v>
      </c>
      <c r="AM13" s="79" t="s">
        <v>74</v>
      </c>
      <c r="AN13" s="80"/>
      <c r="AO13" s="78">
        <f t="shared" si="5"/>
        <v>4</v>
      </c>
      <c r="AP13" s="79" t="s">
        <v>74</v>
      </c>
      <c r="AQ13" s="80"/>
      <c r="AR13" s="78">
        <f t="shared" si="6"/>
        <v>8</v>
      </c>
      <c r="AS13" s="79" t="s">
        <v>74</v>
      </c>
      <c r="AT13" s="80"/>
      <c r="AU13" s="81">
        <f t="shared" si="7"/>
        <v>0</v>
      </c>
      <c r="AV13" s="82" t="s">
        <v>74</v>
      </c>
      <c r="AW13" s="82"/>
      <c r="AX13" s="82"/>
      <c r="AY13" s="83"/>
      <c r="AZ13" s="84" t="s">
        <v>124</v>
      </c>
      <c r="BA13" s="205">
        <f t="shared" si="8"/>
        <v>0</v>
      </c>
      <c r="BB13" s="206" t="s">
        <v>74</v>
      </c>
      <c r="BC13" s="206"/>
      <c r="BD13" s="206"/>
      <c r="BE13" s="207"/>
      <c r="BF13" s="208" t="s">
        <v>124</v>
      </c>
      <c r="BG13" s="205">
        <f t="shared" si="9"/>
        <v>0</v>
      </c>
      <c r="BH13" s="206" t="s">
        <v>74</v>
      </c>
      <c r="BI13" s="206"/>
      <c r="BJ13" s="206"/>
      <c r="BK13" s="207"/>
      <c r="BL13" s="208" t="s">
        <v>124</v>
      </c>
      <c r="BM13" s="205">
        <f t="shared" si="10"/>
        <v>0</v>
      </c>
      <c r="BN13" s="206" t="s">
        <v>74</v>
      </c>
      <c r="BO13" s="206"/>
      <c r="BP13" s="206"/>
      <c r="BQ13" s="207"/>
      <c r="BR13" s="208" t="s">
        <v>124</v>
      </c>
      <c r="BS13" s="205">
        <f t="shared" si="11"/>
        <v>0</v>
      </c>
      <c r="BT13" s="206" t="s">
        <v>74</v>
      </c>
      <c r="BU13" s="206"/>
      <c r="BV13" s="206"/>
      <c r="BW13" s="207"/>
      <c r="BX13" s="208" t="s">
        <v>124</v>
      </c>
      <c r="BY13" s="85"/>
      <c r="BZ13" s="71"/>
    </row>
    <row r="14" spans="1:78" hidden="1" outlineLevel="1" x14ac:dyDescent="0.2">
      <c r="A14" s="50"/>
      <c r="B14" s="50"/>
      <c r="C14" s="61"/>
      <c r="D14" s="62"/>
      <c r="E14" s="62"/>
      <c r="F14" s="62"/>
      <c r="G14" s="62"/>
      <c r="H14" s="62"/>
      <c r="I14" s="62"/>
      <c r="J14" s="62"/>
      <c r="K14" s="175"/>
      <c r="L14" s="176"/>
      <c r="M14" s="176"/>
      <c r="N14" s="176"/>
      <c r="O14" s="179"/>
      <c r="P14" s="355"/>
      <c r="R14" s="40">
        <v>4</v>
      </c>
      <c r="S14" s="46" t="s">
        <v>16</v>
      </c>
      <c r="T14" s="86">
        <f t="shared" si="12"/>
        <v>35</v>
      </c>
      <c r="U14" s="87" t="s">
        <v>94</v>
      </c>
      <c r="V14" s="88">
        <f>IF(T14=Const_Min,U14,T14)</f>
        <v>35</v>
      </c>
      <c r="W14" s="86">
        <f t="shared" si="0"/>
        <v>0</v>
      </c>
      <c r="X14" s="87" t="s">
        <v>94</v>
      </c>
      <c r="Y14" s="88">
        <f>IF(W14=Const_Min,X14,W14)</f>
        <v>0</v>
      </c>
      <c r="Z14" s="86">
        <f t="shared" si="1"/>
        <v>0</v>
      </c>
      <c r="AA14" s="87" t="s">
        <v>94</v>
      </c>
      <c r="AB14" s="88">
        <f>IF(Z14=Const_Min,AA14,Z14)</f>
        <v>0</v>
      </c>
      <c r="AC14" s="89" t="str">
        <f t="shared" si="2"/>
        <v>ValeurMinimale</v>
      </c>
      <c r="AD14" s="90">
        <f>DistParc_min</f>
        <v>0</v>
      </c>
      <c r="AE14" s="88">
        <f>IF(AC14=Const_Min,AD14,AC14)</f>
        <v>0</v>
      </c>
      <c r="AF14" s="89" t="str">
        <f>VLOOKUP($R14,Tbl_Crit03.01,3,0)</f>
        <v>ValeurMinimale</v>
      </c>
      <c r="AG14" s="90">
        <f>DistExpl_min</f>
        <v>0</v>
      </c>
      <c r="AH14" s="88">
        <f>IF(AF14=Const_Min,AG14,AF14)</f>
        <v>0</v>
      </c>
      <c r="AI14" s="89" t="str">
        <f t="shared" si="3"/>
        <v>ValeurMinimale</v>
      </c>
      <c r="AJ14" s="90">
        <f>SAU_min</f>
        <v>0</v>
      </c>
      <c r="AK14" s="88">
        <f>IF(AI14=Const_Min,AJ14,AI14)</f>
        <v>0</v>
      </c>
      <c r="AL14" s="89" t="str">
        <f t="shared" si="4"/>
        <v>ValeurMinimale</v>
      </c>
      <c r="AM14" s="90">
        <f>SPublicAvt_min</f>
        <v>0</v>
      </c>
      <c r="AN14" s="88">
        <f>IF(AL14=Const_Min,AM14,AL14)</f>
        <v>0</v>
      </c>
      <c r="AO14" s="89" t="str">
        <f t="shared" si="5"/>
        <v>ValeurMinimale</v>
      </c>
      <c r="AP14" s="91">
        <f>PctSPublicAvt_min</f>
        <v>0</v>
      </c>
      <c r="AQ14" s="92">
        <f>IF(AO14=Const_Min,AP14,AO14)</f>
        <v>0</v>
      </c>
      <c r="AR14" s="89" t="str">
        <f t="shared" si="6"/>
        <v>ValeurMinimale</v>
      </c>
      <c r="AS14" s="91" cm="1">
        <f t="array" ref="AS14">PctSPublicApr_min</f>
        <v>0</v>
      </c>
      <c r="AT14" s="92">
        <f>IF(AR14=Const_Min,AS14,AR14)</f>
        <v>0</v>
      </c>
      <c r="AU14" s="93" t="str">
        <f>VLOOKUP($R14,Tbl_Crit05,3,0)</f>
        <v>ValeurMinimale</v>
      </c>
      <c r="AV14" s="94" cm="1">
        <f t="array" ref="AV14">Crit05_min</f>
        <v>0</v>
      </c>
      <c r="AW14" s="95">
        <f>IF(AU14=Const_Min,AV14,AU14)</f>
        <v>0</v>
      </c>
      <c r="AX14" s="95">
        <f>IF(AU14=Const_Min,AV14,AU14)</f>
        <v>0</v>
      </c>
      <c r="AY14" s="96">
        <f>IF(AU14=Const_Min,AV14,AU14)</f>
        <v>0</v>
      </c>
      <c r="AZ14" s="97">
        <v>0</v>
      </c>
      <c r="BA14" s="209" t="str">
        <f t="shared" si="8"/>
        <v>ValeurMinimale</v>
      </c>
      <c r="BB14" s="210">
        <f>Crit06_min</f>
        <v>0</v>
      </c>
      <c r="BC14" s="211">
        <f>IF(BA14=Const_Min,BB14,BA14)</f>
        <v>0</v>
      </c>
      <c r="BD14" s="211">
        <f>IF(BA14=Const_Min,BB14,BA14)</f>
        <v>0</v>
      </c>
      <c r="BE14" s="212">
        <f>IF(BA14=Const_Min,BB14,BA14)</f>
        <v>0</v>
      </c>
      <c r="BF14" s="213">
        <v>0</v>
      </c>
      <c r="BG14" s="209" t="str">
        <f t="shared" si="9"/>
        <v>ValeurMinimale</v>
      </c>
      <c r="BH14" s="210">
        <f>Crit07_min</f>
        <v>0</v>
      </c>
      <c r="BI14" s="211">
        <f>IF(BG14=Const_Min,BH14,BG14)</f>
        <v>0</v>
      </c>
      <c r="BJ14" s="211">
        <f>IF(BG14=Const_Min,BH14,BG14)</f>
        <v>0</v>
      </c>
      <c r="BK14" s="212">
        <f>IF(BG14=Const_Min,BH14,BG14)</f>
        <v>0</v>
      </c>
      <c r="BL14" s="213">
        <v>0</v>
      </c>
      <c r="BM14" s="209" t="str">
        <f t="shared" si="10"/>
        <v>ValeurMinimale</v>
      </c>
      <c r="BN14" s="210">
        <f>Crit08_min</f>
        <v>0</v>
      </c>
      <c r="BO14" s="211">
        <f>IF(BM14=Const_Min,BN14,BM14)</f>
        <v>0</v>
      </c>
      <c r="BP14" s="211">
        <f>IF(BM14=Const_Min,BN14,BM14)</f>
        <v>0</v>
      </c>
      <c r="BQ14" s="212">
        <f>IF(BM14=Const_Min,BN14,BM14)</f>
        <v>0</v>
      </c>
      <c r="BR14" s="213">
        <v>0</v>
      </c>
      <c r="BS14" s="209" t="str">
        <f t="shared" si="11"/>
        <v>ValeurMinimale</v>
      </c>
      <c r="BT14" s="210">
        <f>Crit09_min</f>
        <v>0</v>
      </c>
      <c r="BU14" s="211">
        <f>IF(BS14=Const_Min,BT14,BS14)</f>
        <v>0</v>
      </c>
      <c r="BV14" s="211">
        <f>IF(BS14=Const_Min,BT14,BS14)</f>
        <v>0</v>
      </c>
      <c r="BW14" s="212">
        <f>IF(BS14=Const_Min,BT14,BS14)</f>
        <v>0</v>
      </c>
      <c r="BX14" s="213">
        <v>0</v>
      </c>
      <c r="BY14" s="70"/>
      <c r="BZ14" s="71"/>
    </row>
    <row r="15" spans="1:78" hidden="1" outlineLevel="1" x14ac:dyDescent="0.2">
      <c r="A15" s="50"/>
      <c r="B15" s="50"/>
      <c r="C15" s="61"/>
      <c r="D15" s="62"/>
      <c r="E15" s="62"/>
      <c r="F15" s="62"/>
      <c r="G15" s="62"/>
      <c r="H15" s="62"/>
      <c r="I15" s="62"/>
      <c r="J15" s="62"/>
      <c r="K15" s="175"/>
      <c r="L15" s="176"/>
      <c r="M15" s="176"/>
      <c r="N15" s="176"/>
      <c r="O15" s="179"/>
      <c r="P15" s="355"/>
      <c r="R15" s="40">
        <v>5</v>
      </c>
      <c r="S15" s="46" t="s">
        <v>24</v>
      </c>
      <c r="T15" s="78">
        <f t="shared" si="12"/>
        <v>32</v>
      </c>
      <c r="U15" s="98"/>
      <c r="V15" s="99"/>
      <c r="W15" s="78" t="str">
        <f t="shared" si="0"/>
        <v>Non Applicable</v>
      </c>
      <c r="X15" s="98"/>
      <c r="Y15" s="99"/>
      <c r="Z15" s="78">
        <f t="shared" si="1"/>
        <v>0</v>
      </c>
      <c r="AA15" s="98"/>
      <c r="AB15" s="99"/>
      <c r="AC15" s="78" t="str">
        <f t="shared" si="2"/>
        <v>Non Applicable</v>
      </c>
      <c r="AD15" s="98"/>
      <c r="AE15" s="99"/>
      <c r="AF15" s="78" t="str">
        <f>VLOOKUP($R15,Tbl_Crit03.01,3,0)</f>
        <v>Non Applicable</v>
      </c>
      <c r="AG15" s="98"/>
      <c r="AH15" s="99"/>
      <c r="AI15" s="78" t="str">
        <f t="shared" si="3"/>
        <v>Non Applicable</v>
      </c>
      <c r="AJ15" s="98"/>
      <c r="AK15" s="99"/>
      <c r="AL15" s="78" t="str">
        <f t="shared" si="4"/>
        <v>Non Applicable</v>
      </c>
      <c r="AM15" s="98"/>
      <c r="AN15" s="99"/>
      <c r="AO15" s="78" t="str">
        <f t="shared" si="5"/>
        <v>Non Applicable</v>
      </c>
      <c r="AP15" s="98"/>
      <c r="AQ15" s="99"/>
      <c r="AR15" s="78" t="str">
        <f t="shared" si="6"/>
        <v>Non Applicable</v>
      </c>
      <c r="AS15" s="98"/>
      <c r="AT15" s="99"/>
      <c r="AU15" s="81">
        <f t="shared" si="7"/>
        <v>0</v>
      </c>
      <c r="AV15" s="100"/>
      <c r="AW15" s="100"/>
      <c r="AX15" s="100"/>
      <c r="AY15" s="100"/>
      <c r="AZ15" s="101"/>
      <c r="BA15" s="205">
        <f t="shared" si="8"/>
        <v>0</v>
      </c>
      <c r="BB15" s="214"/>
      <c r="BC15" s="214"/>
      <c r="BD15" s="214"/>
      <c r="BE15" s="214"/>
      <c r="BF15" s="215"/>
      <c r="BG15" s="205">
        <f t="shared" si="9"/>
        <v>0</v>
      </c>
      <c r="BH15" s="214"/>
      <c r="BI15" s="214"/>
      <c r="BJ15" s="214"/>
      <c r="BK15" s="214"/>
      <c r="BL15" s="215"/>
      <c r="BM15" s="205">
        <f t="shared" si="10"/>
        <v>0</v>
      </c>
      <c r="BN15" s="214"/>
      <c r="BO15" s="214"/>
      <c r="BP15" s="214"/>
      <c r="BQ15" s="214"/>
      <c r="BR15" s="215"/>
      <c r="BS15" s="205">
        <f t="shared" si="11"/>
        <v>0</v>
      </c>
      <c r="BT15" s="214"/>
      <c r="BU15" s="214"/>
      <c r="BV15" s="214"/>
      <c r="BW15" s="214"/>
      <c r="BX15" s="215"/>
      <c r="BY15" s="70"/>
      <c r="BZ15" s="71"/>
    </row>
    <row r="16" spans="1:78" hidden="1" outlineLevel="1" x14ac:dyDescent="0.2">
      <c r="A16" s="50"/>
      <c r="B16" s="50"/>
      <c r="C16" s="61"/>
      <c r="D16" s="62"/>
      <c r="E16" s="62"/>
      <c r="F16" s="62"/>
      <c r="G16" s="62"/>
      <c r="H16" s="62"/>
      <c r="I16" s="62"/>
      <c r="J16" s="62"/>
      <c r="K16" s="175"/>
      <c r="L16" s="176"/>
      <c r="M16" s="176"/>
      <c r="N16" s="176"/>
      <c r="O16" s="179"/>
      <c r="P16" s="355"/>
      <c r="R16" s="40">
        <v>6</v>
      </c>
      <c r="S16" s="46" t="s">
        <v>17</v>
      </c>
      <c r="T16" s="86">
        <f t="shared" si="12"/>
        <v>41</v>
      </c>
      <c r="U16" s="87" t="s">
        <v>94</v>
      </c>
      <c r="V16" s="88">
        <f>IF(T16=Const_Max,U16,T16)</f>
        <v>41</v>
      </c>
      <c r="W16" s="86">
        <f t="shared" si="0"/>
        <v>0</v>
      </c>
      <c r="X16" s="87" t="s">
        <v>94</v>
      </c>
      <c r="Y16" s="88">
        <f>IF(W16=Const_Max,X16,W16)</f>
        <v>0</v>
      </c>
      <c r="Z16" s="86">
        <f t="shared" si="1"/>
        <v>0</v>
      </c>
      <c r="AA16" s="87" t="s">
        <v>94</v>
      </c>
      <c r="AB16" s="88">
        <f>IF(Z16=Const_Max,AA16,Z16)</f>
        <v>0</v>
      </c>
      <c r="AC16" s="89" t="str">
        <f t="shared" si="2"/>
        <v>ValeurMaximale</v>
      </c>
      <c r="AD16" s="90">
        <f>DistParc_Max</f>
        <v>0</v>
      </c>
      <c r="AE16" s="88">
        <f>IF(AC16=Const_Max,AD16,AC16)</f>
        <v>0</v>
      </c>
      <c r="AF16" s="89" t="str">
        <f>VLOOKUP($R16,Tbl_Crit03.01,3,0)</f>
        <v>ValeurMaximale</v>
      </c>
      <c r="AG16" s="90">
        <f>DistExpl_Max</f>
        <v>0</v>
      </c>
      <c r="AH16" s="88">
        <f>IF(AF16=Const_Max,AG16,AF16)</f>
        <v>0</v>
      </c>
      <c r="AI16" s="89" t="str">
        <f t="shared" si="3"/>
        <v>ValeurMaximale</v>
      </c>
      <c r="AJ16" s="90">
        <f>SAU_Max</f>
        <v>0</v>
      </c>
      <c r="AK16" s="88">
        <f>IF(AI16=Const_Max,AJ16,AI16)</f>
        <v>0</v>
      </c>
      <c r="AL16" s="89" t="str">
        <f t="shared" si="4"/>
        <v>ValeurMaximale</v>
      </c>
      <c r="AM16" s="90">
        <f>SPublicAvt_Max</f>
        <v>0</v>
      </c>
      <c r="AN16" s="88">
        <f>IF(AL16=Const_Max,AM16,AL16)</f>
        <v>0</v>
      </c>
      <c r="AO16" s="89" t="str">
        <f t="shared" si="5"/>
        <v>ValeurMaximale</v>
      </c>
      <c r="AP16" s="91">
        <f>PctSPublicAvt_Max</f>
        <v>0</v>
      </c>
      <c r="AQ16" s="92">
        <f>IF(AO16=Const_Max,AP16,AO16)</f>
        <v>0</v>
      </c>
      <c r="AR16" s="89" t="str">
        <f t="shared" si="6"/>
        <v>ValeurMaximale</v>
      </c>
      <c r="AS16" s="91" cm="1">
        <f t="array" ref="AS16">PctSPublicApr_Max</f>
        <v>0</v>
      </c>
      <c r="AT16" s="92">
        <f>IF(AR16=Const_Max,AS16,AR16)</f>
        <v>0</v>
      </c>
      <c r="AU16" s="93" t="str">
        <f t="shared" si="7"/>
        <v>ValeurMaximale</v>
      </c>
      <c r="AV16" s="94" cm="1">
        <f t="array" ref="AV16">Crit05_Max</f>
        <v>0</v>
      </c>
      <c r="AW16" s="95">
        <f>IF(AU16=Const_Max,AV16,AU16)</f>
        <v>0</v>
      </c>
      <c r="AX16" s="95">
        <f>IF(AU16=Const_Max,AV16,AU16)</f>
        <v>0</v>
      </c>
      <c r="AY16" s="96">
        <f>IF(AU16=Const_Max,AV16,AU16)</f>
        <v>0</v>
      </c>
      <c r="AZ16" s="97">
        <f>VLOOKUP($R12,Tbl_Crit05,3,0)</f>
        <v>0</v>
      </c>
      <c r="BA16" s="209" t="str">
        <f t="shared" si="8"/>
        <v>ValeurMaximale</v>
      </c>
      <c r="BB16" s="210">
        <f>Crit06_Max</f>
        <v>0</v>
      </c>
      <c r="BC16" s="211">
        <f>IF(BA16=Const_Max,BB16,BA16)</f>
        <v>0</v>
      </c>
      <c r="BD16" s="211">
        <f>IF(BA16=Const_Max,BB16,BA16)</f>
        <v>0</v>
      </c>
      <c r="BE16" s="212">
        <f>IF(BA16=Const_Max,BB16,BA16)</f>
        <v>0</v>
      </c>
      <c r="BF16" s="213">
        <f>VLOOKUP($R12,Tbl_Crit06,3,0)</f>
        <v>0</v>
      </c>
      <c r="BG16" s="209" t="str">
        <f t="shared" si="9"/>
        <v>ValeurMaximale</v>
      </c>
      <c r="BH16" s="210">
        <f>Crit07_Max</f>
        <v>0</v>
      </c>
      <c r="BI16" s="211">
        <f>IF(BG16=Const_Max,BH16,BG16)</f>
        <v>0</v>
      </c>
      <c r="BJ16" s="211">
        <f>IF(BG16=Const_Max,BH16,BG16)</f>
        <v>0</v>
      </c>
      <c r="BK16" s="212">
        <f>IF(BG16=Const_Max,BH16,BG16)</f>
        <v>0</v>
      </c>
      <c r="BL16" s="213">
        <f>VLOOKUP($R12,Tbl_Crit07,3,0)</f>
        <v>0</v>
      </c>
      <c r="BM16" s="209" t="str">
        <f t="shared" si="10"/>
        <v>ValeurMaximale</v>
      </c>
      <c r="BN16" s="210">
        <f>Crit08_Max</f>
        <v>0</v>
      </c>
      <c r="BO16" s="211">
        <f>IF(BM16=Const_Max,BN16,BM16)</f>
        <v>0</v>
      </c>
      <c r="BP16" s="211">
        <f>IF(BM16=Const_Max,BN16,BM16)</f>
        <v>0</v>
      </c>
      <c r="BQ16" s="212">
        <f>IF(BM16=Const_Max,BN16,BM16)</f>
        <v>0</v>
      </c>
      <c r="BR16" s="213">
        <f>VLOOKUP($R12,Tbl_Crit08,3,0)</f>
        <v>0</v>
      </c>
      <c r="BS16" s="209" t="str">
        <f t="shared" si="11"/>
        <v>ValeurMaximale</v>
      </c>
      <c r="BT16" s="210">
        <f>Crit09_Max</f>
        <v>0</v>
      </c>
      <c r="BU16" s="211">
        <f>IF(BS16=Const_Max,BT16,BS16)</f>
        <v>0</v>
      </c>
      <c r="BV16" s="211">
        <f>IF(BS16=Const_Max,BT16,BS16)</f>
        <v>0</v>
      </c>
      <c r="BW16" s="212">
        <f>IF(BS16=Const_Max,BT16,BS16)</f>
        <v>0</v>
      </c>
      <c r="BX16" s="213">
        <f>VLOOKUP($R12,Tbl_Crit09,3,0)</f>
        <v>0</v>
      </c>
      <c r="BY16" s="70"/>
      <c r="BZ16" s="71"/>
    </row>
    <row r="17" spans="1:78" ht="13.5" hidden="1" outlineLevel="1" thickBot="1" x14ac:dyDescent="0.25">
      <c r="A17" s="50"/>
      <c r="B17" s="50"/>
      <c r="C17" s="61"/>
      <c r="D17" s="62"/>
      <c r="E17" s="62"/>
      <c r="F17" s="62"/>
      <c r="G17" s="62"/>
      <c r="H17" s="62"/>
      <c r="I17" s="62"/>
      <c r="J17" s="62"/>
      <c r="K17" s="175"/>
      <c r="L17" s="176"/>
      <c r="M17" s="176"/>
      <c r="N17" s="176"/>
      <c r="O17" s="179"/>
      <c r="P17" s="356"/>
      <c r="R17" s="40">
        <v>7</v>
      </c>
      <c r="S17" s="46" t="s">
        <v>25</v>
      </c>
      <c r="T17" s="78">
        <f t="shared" si="12"/>
        <v>0</v>
      </c>
      <c r="U17" s="98"/>
      <c r="V17" s="99"/>
      <c r="W17" s="78">
        <f t="shared" si="0"/>
        <v>0</v>
      </c>
      <c r="X17" s="98"/>
      <c r="Y17" s="99"/>
      <c r="Z17" s="78">
        <f t="shared" si="1"/>
        <v>0</v>
      </c>
      <c r="AA17" s="98"/>
      <c r="AB17" s="99"/>
      <c r="AC17" s="78">
        <f t="shared" si="2"/>
        <v>0</v>
      </c>
      <c r="AD17" s="98"/>
      <c r="AE17" s="99"/>
      <c r="AF17" s="78">
        <f>VLOOKUP($R17,Tbl_Crit03.02,3,0)</f>
        <v>0</v>
      </c>
      <c r="AG17" s="98"/>
      <c r="AH17" s="99"/>
      <c r="AI17" s="78">
        <f t="shared" si="3"/>
        <v>0</v>
      </c>
      <c r="AJ17" s="98"/>
      <c r="AK17" s="99"/>
      <c r="AL17" s="78">
        <f t="shared" si="4"/>
        <v>0</v>
      </c>
      <c r="AM17" s="98"/>
      <c r="AN17" s="99"/>
      <c r="AO17" s="78">
        <f t="shared" si="5"/>
        <v>0</v>
      </c>
      <c r="AP17" s="98"/>
      <c r="AQ17" s="99"/>
      <c r="AR17" s="78">
        <f t="shared" si="6"/>
        <v>0</v>
      </c>
      <c r="AS17" s="98"/>
      <c r="AT17" s="99"/>
      <c r="AU17" s="81">
        <f t="shared" si="7"/>
        <v>0</v>
      </c>
      <c r="AV17" s="100"/>
      <c r="AW17" s="100"/>
      <c r="AX17" s="100"/>
      <c r="AY17" s="100"/>
      <c r="AZ17" s="101"/>
      <c r="BA17" s="205">
        <f t="shared" si="8"/>
        <v>0</v>
      </c>
      <c r="BB17" s="214"/>
      <c r="BC17" s="214"/>
      <c r="BD17" s="214"/>
      <c r="BE17" s="214"/>
      <c r="BF17" s="215"/>
      <c r="BG17" s="205">
        <f t="shared" si="9"/>
        <v>0</v>
      </c>
      <c r="BH17" s="214"/>
      <c r="BI17" s="214"/>
      <c r="BJ17" s="214"/>
      <c r="BK17" s="214"/>
      <c r="BL17" s="215"/>
      <c r="BM17" s="205">
        <f t="shared" si="10"/>
        <v>0</v>
      </c>
      <c r="BN17" s="214"/>
      <c r="BO17" s="214"/>
      <c r="BP17" s="214"/>
      <c r="BQ17" s="214"/>
      <c r="BR17" s="215"/>
      <c r="BS17" s="205">
        <f t="shared" si="11"/>
        <v>0</v>
      </c>
      <c r="BT17" s="214"/>
      <c r="BU17" s="214"/>
      <c r="BV17" s="214"/>
      <c r="BW17" s="214"/>
      <c r="BX17" s="215"/>
      <c r="BY17" s="70"/>
      <c r="BZ17" s="71"/>
    </row>
    <row r="18" spans="1:78" s="174" customFormat="1" ht="76.5" x14ac:dyDescent="0.25">
      <c r="A18" s="164" t="s">
        <v>144</v>
      </c>
      <c r="B18" s="165" t="s">
        <v>145</v>
      </c>
      <c r="C18" s="180" t="s">
        <v>44</v>
      </c>
      <c r="D18" s="233" t="s">
        <v>73</v>
      </c>
      <c r="E18" s="233" t="s">
        <v>43</v>
      </c>
      <c r="F18" s="233" t="s">
        <v>93</v>
      </c>
      <c r="G18" s="233" t="s">
        <v>42</v>
      </c>
      <c r="H18" s="233" t="s">
        <v>110</v>
      </c>
      <c r="I18" s="233" t="s">
        <v>116</v>
      </c>
      <c r="J18" s="234" t="s">
        <v>117</v>
      </c>
      <c r="K18" s="234" t="str">
        <f>VLOOKUP(0,Tbl_Crit05,3,0)</f>
        <v>Description du Critère N° 5 (A faire dans "Données Générales")</v>
      </c>
      <c r="L18" s="234" t="str">
        <f>VLOOKUP(0,Tbl_Crit06,3,0)</f>
        <v>Description du Critère N° 6 (A faire dans "Données Générales")</v>
      </c>
      <c r="M18" s="234" t="str">
        <f>VLOOKUP(0,Tbl_Crit07,3,0)</f>
        <v>Description du Critère N° 7 (A faire dans "Données Générales")</v>
      </c>
      <c r="N18" s="234" t="str">
        <f>VLOOKUP(0,Tbl_Crit08,3,0)</f>
        <v>Description du Critère N° 8 (A faire dans "Données Générales")</v>
      </c>
      <c r="O18" s="235" t="str">
        <f>VLOOKUP(0,Tbl_Crit09,3,0)</f>
        <v>Description du Critère N° 9 (A faire dans "Données Générales")</v>
      </c>
      <c r="P18" s="166" t="s">
        <v>72</v>
      </c>
      <c r="Q18" s="244"/>
      <c r="R18" s="167"/>
      <c r="S18" s="167"/>
      <c r="T18" s="102" t="s">
        <v>5</v>
      </c>
      <c r="U18" s="103" t="s">
        <v>38</v>
      </c>
      <c r="V18" s="168" t="s">
        <v>186</v>
      </c>
      <c r="W18" s="102" t="s">
        <v>0</v>
      </c>
      <c r="X18" s="103" t="s">
        <v>0</v>
      </c>
      <c r="Y18" s="169" t="s">
        <v>187</v>
      </c>
      <c r="Z18" s="102" t="s">
        <v>64</v>
      </c>
      <c r="AA18" s="103" t="s">
        <v>64</v>
      </c>
      <c r="AB18" s="168" t="s">
        <v>186</v>
      </c>
      <c r="AC18" s="102" t="s">
        <v>70</v>
      </c>
      <c r="AD18" s="103" t="s">
        <v>70</v>
      </c>
      <c r="AE18" s="169" t="s">
        <v>187</v>
      </c>
      <c r="AF18" s="102" t="s">
        <v>71</v>
      </c>
      <c r="AG18" s="103" t="s">
        <v>71</v>
      </c>
      <c r="AH18" s="169" t="s">
        <v>187</v>
      </c>
      <c r="AI18" s="102" t="s">
        <v>0</v>
      </c>
      <c r="AJ18" s="103" t="s">
        <v>0</v>
      </c>
      <c r="AK18" s="169" t="s">
        <v>187</v>
      </c>
      <c r="AL18" s="102" t="s">
        <v>91</v>
      </c>
      <c r="AM18" s="103" t="s">
        <v>91</v>
      </c>
      <c r="AN18" s="169" t="s">
        <v>187</v>
      </c>
      <c r="AO18" s="102" t="s">
        <v>92</v>
      </c>
      <c r="AP18" s="103" t="s">
        <v>92</v>
      </c>
      <c r="AQ18" s="169" t="s">
        <v>187</v>
      </c>
      <c r="AR18" s="102" t="s">
        <v>104</v>
      </c>
      <c r="AS18" s="103" t="s">
        <v>104</v>
      </c>
      <c r="AT18" s="169" t="s">
        <v>187</v>
      </c>
      <c r="AU18" s="104" t="str">
        <f>VLOOKUP(0,Tbl_Crit05,3,0)</f>
        <v>Description du Critère N° 5 (A faire dans "Données Générales")</v>
      </c>
      <c r="AV18" s="105" t="str">
        <f>AU18</f>
        <v>Description du Critère N° 5 (A faire dans "Données Générales")</v>
      </c>
      <c r="AW18" s="170" t="s">
        <v>185</v>
      </c>
      <c r="AX18" s="171" t="s">
        <v>186</v>
      </c>
      <c r="AY18" s="172" t="s">
        <v>187</v>
      </c>
      <c r="AZ18" s="173" t="s">
        <v>111</v>
      </c>
      <c r="BA18" s="180" t="str">
        <f>VLOOKUP(0,Tbl_Crit06,3,0)</f>
        <v>Description du Critère N° 6 (A faire dans "Données Générales")</v>
      </c>
      <c r="BB18" s="216" t="str">
        <f>BA18</f>
        <v>Description du Critère N° 6 (A faire dans "Données Générales")</v>
      </c>
      <c r="BC18" s="217" t="s">
        <v>185</v>
      </c>
      <c r="BD18" s="218" t="s">
        <v>186</v>
      </c>
      <c r="BE18" s="219" t="s">
        <v>187</v>
      </c>
      <c r="BF18" s="220" t="s">
        <v>111</v>
      </c>
      <c r="BG18" s="180" t="str">
        <f>VLOOKUP(0,Tbl_Crit07,3,0)</f>
        <v>Description du Critère N° 7 (A faire dans "Données Générales")</v>
      </c>
      <c r="BH18" s="216" t="str">
        <f>BG18</f>
        <v>Description du Critère N° 7 (A faire dans "Données Générales")</v>
      </c>
      <c r="BI18" s="217" t="s">
        <v>185</v>
      </c>
      <c r="BJ18" s="218" t="s">
        <v>186</v>
      </c>
      <c r="BK18" s="219" t="s">
        <v>187</v>
      </c>
      <c r="BL18" s="220" t="s">
        <v>111</v>
      </c>
      <c r="BM18" s="180" t="str">
        <f>VLOOKUP(0,Tbl_Crit08,3,0)</f>
        <v>Description du Critère N° 8 (A faire dans "Données Générales")</v>
      </c>
      <c r="BN18" s="216" t="str">
        <f>BM18</f>
        <v>Description du Critère N° 8 (A faire dans "Données Générales")</v>
      </c>
      <c r="BO18" s="217" t="s">
        <v>185</v>
      </c>
      <c r="BP18" s="218" t="s">
        <v>186</v>
      </c>
      <c r="BQ18" s="219" t="s">
        <v>187</v>
      </c>
      <c r="BR18" s="220" t="s">
        <v>111</v>
      </c>
      <c r="BS18" s="180" t="str">
        <f>VLOOKUP(0,Tbl_Crit09,3,0)</f>
        <v>Description du Critère N° 9 (A faire dans "Données Générales")</v>
      </c>
      <c r="BT18" s="216" t="str">
        <f>BS18</f>
        <v>Description du Critère N° 9 (A faire dans "Données Générales")</v>
      </c>
      <c r="BU18" s="217" t="s">
        <v>185</v>
      </c>
      <c r="BV18" s="218" t="s">
        <v>186</v>
      </c>
      <c r="BW18" s="219" t="s">
        <v>187</v>
      </c>
      <c r="BX18" s="220" t="s">
        <v>111</v>
      </c>
      <c r="BY18" s="189" t="s">
        <v>7</v>
      </c>
      <c r="BZ18" s="106" t="s">
        <v>118</v>
      </c>
    </row>
    <row r="19" spans="1:78" s="123" customFormat="1" ht="25.5" x14ac:dyDescent="0.25">
      <c r="A19" s="161"/>
      <c r="B19" s="299"/>
      <c r="C19" s="162"/>
      <c r="D19" s="236" t="str" cm="1">
        <f t="array" ref="D19:D33">IF($P19:$P33,DATEDIF(C19:C33,Param_DLimS,"Y"),"NA")</f>
        <v>NA</v>
      </c>
      <c r="E19" s="237"/>
      <c r="F19" s="237"/>
      <c r="G19" s="238"/>
      <c r="H19" s="238"/>
      <c r="I19" s="239" t="str" cm="1">
        <f t="array" ref="I19:I33">IF($P19:$P33,F19:F33/E19:E33,"NA")</f>
        <v>NA</v>
      </c>
      <c r="J19" s="239" t="str" cm="1">
        <f t="array" ref="J19:J33">IF($P19:$P33,((F19:F33)+Param_Contenance)/(E19:E33+Param_Contenance),"NA")</f>
        <v>NA</v>
      </c>
      <c r="K19" s="177"/>
      <c r="L19" s="177"/>
      <c r="M19" s="177"/>
      <c r="N19" s="177"/>
      <c r="O19" s="181"/>
      <c r="P19" s="107" t="b" cm="1">
        <f t="array" ref="P19:P33">NOT(ISBLANK(A19:A33))</f>
        <v>0</v>
      </c>
      <c r="Q19" s="245"/>
      <c r="R19" s="108"/>
      <c r="S19" s="108"/>
      <c r="T19" s="109" t="str" cm="1">
        <f t="array" ref="T19:T33">IF($P19:$P33,V19:V33,"NA")</f>
        <v>NA</v>
      </c>
      <c r="U19" s="110" t="str" cm="1">
        <f t="array" ref="U19:U33">D19:D33</f>
        <v>NA</v>
      </c>
      <c r="V19" s="111" cm="1">
        <f t="array" ref="V19:V33">IF(U19:U33&lt;V$14,T$13,IF(U19:U33&gt;=V$16,T$17,T$15))</f>
        <v>0</v>
      </c>
      <c r="W19" s="109" t="str" cm="1">
        <f t="array" ref="W19:W33">IF($P19:$P33,ROUND(Y19:Y33,Const_Arrondi),"NA")</f>
        <v>NA</v>
      </c>
      <c r="X19" s="112" cm="1">
        <f t="array" ref="X19:X33">$E19:$E33</f>
        <v>0</v>
      </c>
      <c r="Y19" s="113" t="e" cm="1">
        <f t="array" ref="Y19:Y33">IF(X19:X33&lt;Y$14,W$13,IF(X19:X33&gt;Y$16,W$17,W$13-(((X19:X33-Y$14)/(Y$16-Y$14))*(W$13-W$17))))</f>
        <v>#DIV/0!</v>
      </c>
      <c r="Z19" s="109" t="str" cm="1">
        <f t="array" ref="Z19:Z33">IF($P19:$P33,AB19:AB33,"NA")</f>
        <v>NA</v>
      </c>
      <c r="AA19" s="112" cm="1">
        <f t="array" ref="AA19:AA33">E19:E33+Param_Contenance</f>
        <v>0</v>
      </c>
      <c r="AB19" s="111" cm="1">
        <f t="array" ref="AB19:AB33">IF(AA19:AA33&lt;AB$14,Z$13,IF(AA19:AA33&gt;=AB$16,Z$17,Z$15))</f>
        <v>0</v>
      </c>
      <c r="AC19" s="109" t="str" cm="1">
        <f t="array" ref="AC19:AC33">IF($P19:$P33,ROUND(AE19:AE33,Const_Arrondi),"NA")</f>
        <v>NA</v>
      </c>
      <c r="AD19" s="114" cm="1">
        <f t="array" ref="AD19:AD33">G19:G33</f>
        <v>0</v>
      </c>
      <c r="AE19" s="113" cm="1">
        <f t="array" ref="AE19:AE33">IF(AD19:AD33&lt;=AE$14,AC$13,IF(AD19:AD33&gt;AE$16,AC$17,AC$13-(((AD19:AD33-AE$14)/(AE$16-AE$14))*(AC$13-AC$17))))</f>
        <v>10</v>
      </c>
      <c r="AF19" s="109" t="str" cm="1">
        <f t="array" ref="AF19:AF33">IF($P19:$P33,ROUND(AH19:AH33,Const_Arrondi),"NA")</f>
        <v>NA</v>
      </c>
      <c r="AG19" s="114" cm="1">
        <f t="array" ref="AG19:AG33">H19:H33</f>
        <v>0</v>
      </c>
      <c r="AH19" s="113" cm="1">
        <f t="array" ref="AH19:AH33">IF(AG19:AG33&lt;=AH$14,AF$13,IF(AG19:AG33&gt;AH$16,AF$17,AF$13-(((AG19:AG33-AH$14)/(AH$16-AH$14))*(AF$13-AF$17))))</f>
        <v>10</v>
      </c>
      <c r="AI19" s="109" t="str" cm="1">
        <f t="array" ref="AI19:AI33">IF($P19:$P33,ROUND(AK19:AK33,Const_Arrondi),"NA")</f>
        <v>NA</v>
      </c>
      <c r="AJ19" s="112" cm="1">
        <f t="array" ref="AJ19:AJ33">$E19:$E33</f>
        <v>0</v>
      </c>
      <c r="AK19" s="113" cm="1">
        <f t="array" ref="AK19:AK33">IF(AJ19:AJ33&lt;=AK$14,AI$13,IF(AJ19:AJ33&gt;AK$16,AI$17,AI$13-(((AJ19:AJ33-AK$14)/(AK$16-AK$14))*(AI$13-AI$17))))</f>
        <v>4</v>
      </c>
      <c r="AL19" s="109" t="str" cm="1">
        <f t="array" ref="AL19:AL33">IF($P19:$P33,ROUND(AN19:AN33,Const_Arrondi),"NA")</f>
        <v>NA</v>
      </c>
      <c r="AM19" s="112" cm="1">
        <f t="array" ref="AM19:AM33">$F19:$F33</f>
        <v>0</v>
      </c>
      <c r="AN19" s="113" cm="1">
        <f t="array" ref="AN19:AN33">IF(AM19:AM33&lt;=AN$14,AL$13,IF(AM19:AM33&gt;AN$16,AL$17,AL$13-(((AM19:AM33-AN$14)/(AN$16-AN$14))*(AL$13-AL$17))))</f>
        <v>4</v>
      </c>
      <c r="AO19" s="109" t="str" cm="1">
        <f t="array" ref="AO19:AO33">IF($P19:$P33,ROUND(AQ19:AQ33,Const_Arrondi),"NA")</f>
        <v>NA</v>
      </c>
      <c r="AP19" s="115" t="str" cm="1">
        <f t="array" ref="AP19:AP33">$I19:$I33</f>
        <v>NA</v>
      </c>
      <c r="AQ19" s="113" cm="1">
        <f t="array" ref="AQ19:AQ33">IF(AP19:AP33&lt;=AQ$14,AO$13,IF(AP19:AP33&gt;AQ$16,AO$17,AO$13-(((AP19:AP33-AQ$14)/(AQ$16-AQ$14))*(AO$13-AO$17))))</f>
        <v>0</v>
      </c>
      <c r="AR19" s="109" t="str" cm="1">
        <f t="array" ref="AR19:AR33">IF($P19:$P33,ROUND(AT19:AT33,Const_Arrondi),"NA")</f>
        <v>NA</v>
      </c>
      <c r="AS19" s="115" t="str" cm="1">
        <f t="array" ref="AS19:AS33">$J19:$J33</f>
        <v>NA</v>
      </c>
      <c r="AT19" s="113" cm="1">
        <f t="array" ref="AT19:AT33">IF(AS19:AS33&lt;=AT$14,AR$13,IF(AS19:AS33&gt;AT$16,AR$17,AR$13-(((AS19:AS33-AT$14)/(AT$16-AT$14))*(AR$13-AR$17))))</f>
        <v>0</v>
      </c>
      <c r="AU19" s="116" t="str" cm="1">
        <f t="array" ref="AU19:AU33">IF($P19:$P33,IF(AU$11=Const_PasCrit,0,IF(AU$11=Const_Escalier3,AW19:AW33,IF(AU$11=Const_Escalier4,AX19:AX33,IF(AU$11=Const_PlanIncl,ROUND(AY19:AY33,Const_Arrondi),IF(AU$11=Const_Manuel,IF(AZ19:AZ33=Const_CritManTooHigh,AZ19:AZ33,ROUND(AZ19:AZ33,Const_Arrondi)),"Pas de formule"))))),"NA")</f>
        <v>NA</v>
      </c>
      <c r="AV19" s="117" t="str" cm="1">
        <f t="array" ref="AV19:AV33">IF($P19:$P33,K19:K33,"NA")</f>
        <v>NA</v>
      </c>
      <c r="AW19" s="118" cm="1">
        <f t="array" ref="AW19:AW33">IF(AV19:AV33&lt;=AW$14,AU$13,IF(AV19:AV33&gt;AW$16,AU$17,AU$15))</f>
        <v>0</v>
      </c>
      <c r="AX19" s="119" cm="1">
        <f t="array" ref="AX19:AX33">IF(AV19:AV33&lt;AX$14,AU$13,IF(AV19:AV33&gt;=AX$16,AU$17,AU$15))</f>
        <v>0</v>
      </c>
      <c r="AY19" s="120" cm="1">
        <f t="array" ref="AY19:AY33">IF(AV19:AV33&lt;=AY$14,AU$13,IF(AV19:AV33&gt;AY$16,AU$17,AU$13-(((AV19:AV33-AY$14)/(AY$16-AY$14))*(AU$13-AU$17))))</f>
        <v>0</v>
      </c>
      <c r="AZ19" s="121" t="str" cm="1">
        <f t="array" ref="AZ19:AZ33">IF((AV19:AV33&lt;=AZ$16),AV19:AV33,Const_CritManTooHigh)</f>
        <v>Critère Manuel trop grand</v>
      </c>
      <c r="BA19" s="221" t="str" cm="1">
        <f t="array" ref="BA19:BA33">IF($P19:$P33,IF(BA$11=Const_PasCrit,0,IF(BA$11=Const_Escalier3,BC19:BC33,IF(BA$11=Const_Escalier4,BD19:BD33,IF(BA$11=Const_PlanIncl,ROUND(BE19:BE33,Const_Arrondi),IF(BA$11=Const_Manuel,IF(BF19:BF33=Const_CritManTooHigh,BF19:BF33,ROUND(BF19:BF33,Const_Arrondi)),"Pas de formule"))))),"NA")</f>
        <v>NA</v>
      </c>
      <c r="BB19" s="222" t="str" cm="1">
        <f t="array" ref="BB19:BB33">IF($P19:$P33,L19:L33,"NA")</f>
        <v>NA</v>
      </c>
      <c r="BC19" s="223" cm="1">
        <f t="array" ref="BC19:BC33">IF(BB19:BB33&lt;=BC$14,BA$13,IF(BB19:BB33&gt;BC$16,BA$17,BA$15))</f>
        <v>0</v>
      </c>
      <c r="BD19" s="224" cm="1">
        <f t="array" ref="BD19:BD33">IF(BB19:BB33&lt;BD$14,BA$13,IF(BB19:BB33&gt;=BD$16,BA$17,BA$15))</f>
        <v>0</v>
      </c>
      <c r="BE19" s="225" cm="1">
        <f t="array" ref="BE19:BE33">IF(BB19:BB33&lt;=BE$14,BA$13,IF(BB19:BB33&gt;BE$16,BA$17,BA$13-(((BB19:BB33-BE$14)/(BE$16-BE$14))*(BA$13-BA$17))))</f>
        <v>0</v>
      </c>
      <c r="BF19" s="226" t="str" cm="1">
        <f t="array" ref="BF19:BF33">IF((BB19:BB33&lt;=BF$16),BB19:BB33,Const_CritManTooHigh)</f>
        <v>Critère Manuel trop grand</v>
      </c>
      <c r="BG19" s="221" t="str" cm="1">
        <f t="array" ref="BG19:BG33">IF($P19:$P33,IF(BG$11=Const_PasCrit,0,IF(BG$11=Const_Escalier3,BI19:BI33,IF(BG$11=Const_Escalier4,BJ19:BJ33,IF(BG$11=Const_PlanIncl,ROUND(BK19:BK33,Const_Arrondi),IF(BG$11=Const_Manuel,IF(BL19:BL33=Const_CritManTooHigh,BL19:BL33,ROUND(BL19:BL33,Const_Arrondi)),"Pas de formule"))))),"NA")</f>
        <v>NA</v>
      </c>
      <c r="BH19" s="222" t="str" cm="1">
        <f t="array" ref="BH19:BH33">IF($P19:$P33,M19:M33,"NA")</f>
        <v>NA</v>
      </c>
      <c r="BI19" s="223" cm="1">
        <f t="array" ref="BI19:BI33">IF(BH19:BH33&lt;=BI$14,BG$13,IF(BH19:BH33&gt;BI$16,BG$17,BG$15))</f>
        <v>0</v>
      </c>
      <c r="BJ19" s="224" cm="1">
        <f t="array" ref="BJ19:BJ33">IF(BH19:BH33&lt;BJ$14,BG$13,IF(BH19:BH33&gt;=BJ$16,BG$17,BG$15))</f>
        <v>0</v>
      </c>
      <c r="BK19" s="225" cm="1">
        <f t="array" ref="BK19:BK33">IF(BH19:BH33&lt;=BK$14,BG$13,IF(BH19:BH33&gt;BK$16,BG$17,BG$13-(((BH19:BH33-BK$14)/(BK$16-BK$14))*(BG$13-BG$17))))</f>
        <v>0</v>
      </c>
      <c r="BL19" s="226" t="str" cm="1">
        <f t="array" ref="BL19:BL33">IF((BH19:BH33&lt;=BL$16),BH19:BH33,Const_CritManTooHigh)</f>
        <v>Critère Manuel trop grand</v>
      </c>
      <c r="BM19" s="221" t="str" cm="1">
        <f t="array" ref="BM19:BM33">IF($P19:$P33,IF(BM$11=Const_PasCrit,0,IF(BM$11=Const_Escalier3,BO19:BO33,IF(BM$11=Const_Escalier4,BP19:BP33,IF(BM$11=Const_PlanIncl,ROUND(BQ19:BQ33,Const_Arrondi),IF(BM$11=Const_Manuel,IF(BR19:BR33=Const_CritManTooHigh,BR19:BR33,ROUND(BR19:BR33,Const_Arrondi)),"Pas de formule"))))),"NA")</f>
        <v>NA</v>
      </c>
      <c r="BN19" s="222" t="str" cm="1">
        <f t="array" ref="BN19:BN33">IF($P19:$P33,N19:N33,"NA")</f>
        <v>NA</v>
      </c>
      <c r="BO19" s="223" cm="1">
        <f t="array" ref="BO19:BO33">IF(BN19:BN33&lt;=BO$14,BM$13,IF(BN19:BN33&gt;BO$16,BM$17,BM$15))</f>
        <v>0</v>
      </c>
      <c r="BP19" s="224" cm="1">
        <f t="array" ref="BP19:BP33">IF(BN19:BN33&lt;BP$14,BM$13,IF(BN19:BN33&gt;=BP$16,BM$17,BM$15))</f>
        <v>0</v>
      </c>
      <c r="BQ19" s="225" cm="1">
        <f t="array" ref="BQ19:BQ33">IF(BN19:BN33&lt;=BQ$14,BM$13,IF(BN19:BN33&gt;BQ$16,BM$17,BM$13-(((BN19:BN33-BQ$14)/(BQ$16-BQ$14))*(BM$13-BM$17))))</f>
        <v>0</v>
      </c>
      <c r="BR19" s="226" t="str" cm="1">
        <f t="array" ref="BR19:BR33">IF((BN19:BN33&lt;=BR$16),BN19:BN33,Const_CritManTooHigh)</f>
        <v>Critère Manuel trop grand</v>
      </c>
      <c r="BS19" s="221" t="str" cm="1">
        <f t="array" ref="BS19:BS33">IF($P19:$P33,IF(BS$11=Const_PasCrit,0,IF(BS$11=Const_Escalier3,BU19:BU33,IF(BS$11=Const_Escalier4,BV19:BV33,IF(BS$11=Const_PlanIncl,ROUND(BW19:BW33,Const_Arrondi),IF(BS$11=Const_Manuel,IF(BX19:BX33=Const_CritManTooHigh,BX19:BX33,ROUND(BX19:BX33,Const_Arrondi)),"Pas de formule"))))),"NA")</f>
        <v>NA</v>
      </c>
      <c r="BT19" s="222" t="str" cm="1">
        <f t="array" ref="BT19:BT33">IF($P19:$P33,O19:O33,"NA")</f>
        <v>NA</v>
      </c>
      <c r="BU19" s="223" cm="1">
        <f t="array" ref="BU19:BU33">IF(BT19:BT33&lt;=BU$14,BS$13,IF(BT19:BT33&gt;BU$16,BS$17,BS$15))</f>
        <v>0</v>
      </c>
      <c r="BV19" s="224" cm="1">
        <f t="array" ref="BV19:BV33">IF(BT19:BT33&lt;BV$14,BS$13,IF(BT19:BT33&gt;=BV$16,BS$17,BS$15))</f>
        <v>0</v>
      </c>
      <c r="BW19" s="225" cm="1">
        <f t="array" ref="BW19:BW33">IF(BT19:BT33&lt;=BW$14,BS$13,IF(BT19:BT33&gt;BW$16,BS$17,BS$13-(((BT19:BT33-BW$14)/(BW$16-BW$14))*(BS$13-BS$17))))</f>
        <v>0</v>
      </c>
      <c r="BX19" s="226" t="str" cm="1">
        <f t="array" ref="BX19:BX33">IF((BT19:BT33&lt;=BX$16),BT19:BT33,Const_CritManTooHigh)</f>
        <v>Critère Manuel trop grand</v>
      </c>
      <c r="BY19" s="187" t="str" cm="1">
        <f t="array" ref="BY19:BY33">IF($P19:$P33,T19:T33+W19:W33+Z19:Z33+AC19:AC33+AF19:AF33+AI19:AI33+AL19:AL33+AO19:AO33+AR19:AR33+AU19:AU33+BA19:BA33+BG19:BG33+BM19:BM33+BS19:BS33,"NA")</f>
        <v>NA</v>
      </c>
      <c r="BZ19" s="122" t="str" cm="1">
        <f t="array" ref="BZ19:BZ33">IF($P19:$P33,IF(BY19:BY33=ScoreTotal_Max,"RETENU",""),"")</f>
        <v/>
      </c>
    </row>
    <row r="20" spans="1:78" s="123" customFormat="1" ht="25.5" customHeight="1" x14ac:dyDescent="0.25">
      <c r="A20" s="301"/>
      <c r="B20" s="299"/>
      <c r="C20" s="162"/>
      <c r="D20" s="236" t="str">
        <v>NA</v>
      </c>
      <c r="E20" s="237"/>
      <c r="F20" s="237"/>
      <c r="G20" s="238"/>
      <c r="H20" s="238"/>
      <c r="I20" s="239" t="str">
        <v>NA</v>
      </c>
      <c r="J20" s="239" t="str">
        <v>NA</v>
      </c>
      <c r="K20" s="177"/>
      <c r="L20" s="177"/>
      <c r="M20" s="177"/>
      <c r="N20" s="177"/>
      <c r="O20" s="181"/>
      <c r="P20" s="107" t="b">
        <v>0</v>
      </c>
      <c r="Q20" s="245"/>
      <c r="R20" s="124"/>
      <c r="S20" s="124"/>
      <c r="T20" s="109" t="str">
        <v>NA</v>
      </c>
      <c r="U20" s="110" t="str">
        <v>NA</v>
      </c>
      <c r="V20" s="111">
        <v>0</v>
      </c>
      <c r="W20" s="109" t="str">
        <v>NA</v>
      </c>
      <c r="X20" s="112">
        <v>0</v>
      </c>
      <c r="Y20" s="113" t="e">
        <v>#DIV/0!</v>
      </c>
      <c r="Z20" s="109" t="str">
        <v>NA</v>
      </c>
      <c r="AA20" s="112">
        <v>0</v>
      </c>
      <c r="AB20" s="111">
        <v>0</v>
      </c>
      <c r="AC20" s="109" t="str">
        <v>NA</v>
      </c>
      <c r="AD20" s="114">
        <v>0</v>
      </c>
      <c r="AE20" s="113">
        <v>10</v>
      </c>
      <c r="AF20" s="109" t="str">
        <v>NA</v>
      </c>
      <c r="AG20" s="114">
        <v>0</v>
      </c>
      <c r="AH20" s="113">
        <v>10</v>
      </c>
      <c r="AI20" s="109" t="str">
        <v>NA</v>
      </c>
      <c r="AJ20" s="112">
        <v>0</v>
      </c>
      <c r="AK20" s="113">
        <v>4</v>
      </c>
      <c r="AL20" s="109" t="str">
        <v>NA</v>
      </c>
      <c r="AM20" s="112">
        <v>0</v>
      </c>
      <c r="AN20" s="113">
        <v>4</v>
      </c>
      <c r="AO20" s="109" t="str">
        <v>NA</v>
      </c>
      <c r="AP20" s="115" t="str">
        <v>NA</v>
      </c>
      <c r="AQ20" s="113">
        <v>0</v>
      </c>
      <c r="AR20" s="109" t="str">
        <v>NA</v>
      </c>
      <c r="AS20" s="115" t="str">
        <v>NA</v>
      </c>
      <c r="AT20" s="113">
        <v>0</v>
      </c>
      <c r="AU20" s="116" t="str">
        <v>NA</v>
      </c>
      <c r="AV20" s="117" t="str">
        <v>NA</v>
      </c>
      <c r="AW20" s="118">
        <v>0</v>
      </c>
      <c r="AX20" s="119">
        <v>0</v>
      </c>
      <c r="AY20" s="120">
        <v>0</v>
      </c>
      <c r="AZ20" s="121" t="str">
        <v>Critère Manuel trop grand</v>
      </c>
      <c r="BA20" s="221" t="str">
        <v>NA</v>
      </c>
      <c r="BB20" s="222" t="str">
        <v>NA</v>
      </c>
      <c r="BC20" s="223">
        <v>0</v>
      </c>
      <c r="BD20" s="224">
        <v>0</v>
      </c>
      <c r="BE20" s="225">
        <v>0</v>
      </c>
      <c r="BF20" s="226" t="str">
        <v>Critère Manuel trop grand</v>
      </c>
      <c r="BG20" s="221" t="str">
        <v>NA</v>
      </c>
      <c r="BH20" s="222" t="str">
        <v>NA</v>
      </c>
      <c r="BI20" s="223">
        <v>0</v>
      </c>
      <c r="BJ20" s="224">
        <v>0</v>
      </c>
      <c r="BK20" s="225">
        <v>0</v>
      </c>
      <c r="BL20" s="226" t="str">
        <v>Critère Manuel trop grand</v>
      </c>
      <c r="BM20" s="221" t="str">
        <v>NA</v>
      </c>
      <c r="BN20" s="222" t="str">
        <v>NA</v>
      </c>
      <c r="BO20" s="223">
        <v>0</v>
      </c>
      <c r="BP20" s="224">
        <v>0</v>
      </c>
      <c r="BQ20" s="225">
        <v>0</v>
      </c>
      <c r="BR20" s="226" t="str">
        <v>Critère Manuel trop grand</v>
      </c>
      <c r="BS20" s="221" t="str">
        <v>NA</v>
      </c>
      <c r="BT20" s="222" t="str">
        <v>NA</v>
      </c>
      <c r="BU20" s="223">
        <v>0</v>
      </c>
      <c r="BV20" s="224">
        <v>0</v>
      </c>
      <c r="BW20" s="225">
        <v>0</v>
      </c>
      <c r="BX20" s="226" t="str">
        <v>Critère Manuel trop grand</v>
      </c>
      <c r="BY20" s="187" t="str">
        <v>NA</v>
      </c>
      <c r="BZ20" s="125" t="str">
        <v/>
      </c>
    </row>
    <row r="21" spans="1:78" s="123" customFormat="1" ht="25.5" x14ac:dyDescent="0.25">
      <c r="A21" s="301"/>
      <c r="B21" s="299"/>
      <c r="C21" s="162"/>
      <c r="D21" s="236" t="str">
        <v>NA</v>
      </c>
      <c r="E21" s="237"/>
      <c r="F21" s="237"/>
      <c r="G21" s="238"/>
      <c r="H21" s="238"/>
      <c r="I21" s="239" t="str">
        <v>NA</v>
      </c>
      <c r="J21" s="239" t="str">
        <v>NA</v>
      </c>
      <c r="K21" s="177"/>
      <c r="L21" s="177"/>
      <c r="M21" s="177"/>
      <c r="N21" s="177"/>
      <c r="O21" s="181"/>
      <c r="P21" s="107" t="b">
        <v>0</v>
      </c>
      <c r="Q21" s="245"/>
      <c r="R21" s="124"/>
      <c r="S21" s="124"/>
      <c r="T21" s="109" t="str">
        <v>NA</v>
      </c>
      <c r="U21" s="110" t="str">
        <v>NA</v>
      </c>
      <c r="V21" s="111">
        <v>0</v>
      </c>
      <c r="W21" s="109" t="str">
        <v>NA</v>
      </c>
      <c r="X21" s="112">
        <v>0</v>
      </c>
      <c r="Y21" s="113" t="e">
        <v>#DIV/0!</v>
      </c>
      <c r="Z21" s="109" t="str">
        <v>NA</v>
      </c>
      <c r="AA21" s="112">
        <v>0</v>
      </c>
      <c r="AB21" s="111">
        <v>0</v>
      </c>
      <c r="AC21" s="109" t="str">
        <v>NA</v>
      </c>
      <c r="AD21" s="114">
        <v>0</v>
      </c>
      <c r="AE21" s="113">
        <v>10</v>
      </c>
      <c r="AF21" s="109" t="str">
        <v>NA</v>
      </c>
      <c r="AG21" s="114">
        <v>0</v>
      </c>
      <c r="AH21" s="113">
        <v>10</v>
      </c>
      <c r="AI21" s="109" t="str">
        <v>NA</v>
      </c>
      <c r="AJ21" s="112">
        <v>0</v>
      </c>
      <c r="AK21" s="113">
        <v>4</v>
      </c>
      <c r="AL21" s="109" t="str">
        <v>NA</v>
      </c>
      <c r="AM21" s="112">
        <v>0</v>
      </c>
      <c r="AN21" s="113">
        <v>4</v>
      </c>
      <c r="AO21" s="109" t="str">
        <v>NA</v>
      </c>
      <c r="AP21" s="115" t="str">
        <v>NA</v>
      </c>
      <c r="AQ21" s="113">
        <v>0</v>
      </c>
      <c r="AR21" s="109" t="str">
        <v>NA</v>
      </c>
      <c r="AS21" s="115" t="str">
        <v>NA</v>
      </c>
      <c r="AT21" s="113">
        <v>0</v>
      </c>
      <c r="AU21" s="116" t="str">
        <v>NA</v>
      </c>
      <c r="AV21" s="117" t="str">
        <v>NA</v>
      </c>
      <c r="AW21" s="118">
        <v>0</v>
      </c>
      <c r="AX21" s="119">
        <v>0</v>
      </c>
      <c r="AY21" s="120">
        <v>0</v>
      </c>
      <c r="AZ21" s="121" t="str">
        <v>Critère Manuel trop grand</v>
      </c>
      <c r="BA21" s="221" t="str">
        <v>NA</v>
      </c>
      <c r="BB21" s="222" t="str">
        <v>NA</v>
      </c>
      <c r="BC21" s="223">
        <v>0</v>
      </c>
      <c r="BD21" s="224">
        <v>0</v>
      </c>
      <c r="BE21" s="225">
        <v>0</v>
      </c>
      <c r="BF21" s="226" t="str">
        <v>Critère Manuel trop grand</v>
      </c>
      <c r="BG21" s="221" t="str">
        <v>NA</v>
      </c>
      <c r="BH21" s="222" t="str">
        <v>NA</v>
      </c>
      <c r="BI21" s="223">
        <v>0</v>
      </c>
      <c r="BJ21" s="224">
        <v>0</v>
      </c>
      <c r="BK21" s="225">
        <v>0</v>
      </c>
      <c r="BL21" s="226" t="str">
        <v>Critère Manuel trop grand</v>
      </c>
      <c r="BM21" s="221" t="str">
        <v>NA</v>
      </c>
      <c r="BN21" s="222" t="str">
        <v>NA</v>
      </c>
      <c r="BO21" s="223">
        <v>0</v>
      </c>
      <c r="BP21" s="224">
        <v>0</v>
      </c>
      <c r="BQ21" s="225">
        <v>0</v>
      </c>
      <c r="BR21" s="226" t="str">
        <v>Critère Manuel trop grand</v>
      </c>
      <c r="BS21" s="221" t="str">
        <v>NA</v>
      </c>
      <c r="BT21" s="222" t="str">
        <v>NA</v>
      </c>
      <c r="BU21" s="223">
        <v>0</v>
      </c>
      <c r="BV21" s="224">
        <v>0</v>
      </c>
      <c r="BW21" s="225">
        <v>0</v>
      </c>
      <c r="BX21" s="226" t="str">
        <v>Critère Manuel trop grand</v>
      </c>
      <c r="BY21" s="187" t="str">
        <v>NA</v>
      </c>
      <c r="BZ21" s="125" t="str">
        <v/>
      </c>
    </row>
    <row r="22" spans="1:78" s="123" customFormat="1" ht="25.5" x14ac:dyDescent="0.25">
      <c r="A22" s="301"/>
      <c r="B22" s="299"/>
      <c r="C22" s="162"/>
      <c r="D22" s="236" t="str">
        <v>NA</v>
      </c>
      <c r="E22" s="237"/>
      <c r="F22" s="237"/>
      <c r="G22" s="238"/>
      <c r="H22" s="238"/>
      <c r="I22" s="239" t="str">
        <v>NA</v>
      </c>
      <c r="J22" s="239" t="str">
        <v>NA</v>
      </c>
      <c r="K22" s="177"/>
      <c r="L22" s="177"/>
      <c r="M22" s="177"/>
      <c r="N22" s="177"/>
      <c r="O22" s="181"/>
      <c r="P22" s="107" t="b">
        <v>0</v>
      </c>
      <c r="Q22" s="245"/>
      <c r="R22" s="124"/>
      <c r="S22" s="124"/>
      <c r="T22" s="109" t="str">
        <v>NA</v>
      </c>
      <c r="U22" s="110" t="str">
        <v>NA</v>
      </c>
      <c r="V22" s="111">
        <v>0</v>
      </c>
      <c r="W22" s="109" t="str">
        <v>NA</v>
      </c>
      <c r="X22" s="112">
        <v>0</v>
      </c>
      <c r="Y22" s="113" t="e">
        <v>#DIV/0!</v>
      </c>
      <c r="Z22" s="109" t="str">
        <v>NA</v>
      </c>
      <c r="AA22" s="112">
        <v>0</v>
      </c>
      <c r="AB22" s="111">
        <v>0</v>
      </c>
      <c r="AC22" s="109" t="str">
        <v>NA</v>
      </c>
      <c r="AD22" s="114">
        <v>0</v>
      </c>
      <c r="AE22" s="113">
        <v>10</v>
      </c>
      <c r="AF22" s="109" t="str">
        <v>NA</v>
      </c>
      <c r="AG22" s="114">
        <v>0</v>
      </c>
      <c r="AH22" s="113">
        <v>10</v>
      </c>
      <c r="AI22" s="109" t="str">
        <v>NA</v>
      </c>
      <c r="AJ22" s="112">
        <v>0</v>
      </c>
      <c r="AK22" s="113">
        <v>4</v>
      </c>
      <c r="AL22" s="109" t="str">
        <v>NA</v>
      </c>
      <c r="AM22" s="112">
        <v>0</v>
      </c>
      <c r="AN22" s="113">
        <v>4</v>
      </c>
      <c r="AO22" s="109" t="str">
        <v>NA</v>
      </c>
      <c r="AP22" s="115" t="str">
        <v>NA</v>
      </c>
      <c r="AQ22" s="113">
        <v>0</v>
      </c>
      <c r="AR22" s="109" t="str">
        <v>NA</v>
      </c>
      <c r="AS22" s="115" t="str">
        <v>NA</v>
      </c>
      <c r="AT22" s="113">
        <v>0</v>
      </c>
      <c r="AU22" s="116" t="str">
        <v>NA</v>
      </c>
      <c r="AV22" s="117" t="str">
        <v>NA</v>
      </c>
      <c r="AW22" s="118">
        <v>0</v>
      </c>
      <c r="AX22" s="119">
        <v>0</v>
      </c>
      <c r="AY22" s="120">
        <v>0</v>
      </c>
      <c r="AZ22" s="121" t="str">
        <v>Critère Manuel trop grand</v>
      </c>
      <c r="BA22" s="221" t="str">
        <v>NA</v>
      </c>
      <c r="BB22" s="222" t="str">
        <v>NA</v>
      </c>
      <c r="BC22" s="223">
        <v>0</v>
      </c>
      <c r="BD22" s="224">
        <v>0</v>
      </c>
      <c r="BE22" s="225">
        <v>0</v>
      </c>
      <c r="BF22" s="226" t="str">
        <v>Critère Manuel trop grand</v>
      </c>
      <c r="BG22" s="221" t="str">
        <v>NA</v>
      </c>
      <c r="BH22" s="222" t="str">
        <v>NA</v>
      </c>
      <c r="BI22" s="223">
        <v>0</v>
      </c>
      <c r="BJ22" s="224">
        <v>0</v>
      </c>
      <c r="BK22" s="225">
        <v>0</v>
      </c>
      <c r="BL22" s="226" t="str">
        <v>Critère Manuel trop grand</v>
      </c>
      <c r="BM22" s="221" t="str">
        <v>NA</v>
      </c>
      <c r="BN22" s="222" t="str">
        <v>NA</v>
      </c>
      <c r="BO22" s="223">
        <v>0</v>
      </c>
      <c r="BP22" s="224">
        <v>0</v>
      </c>
      <c r="BQ22" s="225">
        <v>0</v>
      </c>
      <c r="BR22" s="226" t="str">
        <v>Critère Manuel trop grand</v>
      </c>
      <c r="BS22" s="221" t="str">
        <v>NA</v>
      </c>
      <c r="BT22" s="222" t="str">
        <v>NA</v>
      </c>
      <c r="BU22" s="223">
        <v>0</v>
      </c>
      <c r="BV22" s="224">
        <v>0</v>
      </c>
      <c r="BW22" s="225">
        <v>0</v>
      </c>
      <c r="BX22" s="226" t="str">
        <v>Critère Manuel trop grand</v>
      </c>
      <c r="BY22" s="187" t="str">
        <v>NA</v>
      </c>
      <c r="BZ22" s="125" t="str">
        <v/>
      </c>
    </row>
    <row r="23" spans="1:78" s="123" customFormat="1" ht="25.5" x14ac:dyDescent="0.25">
      <c r="A23" s="301"/>
      <c r="B23" s="299"/>
      <c r="C23" s="162"/>
      <c r="D23" s="236" t="str">
        <v>NA</v>
      </c>
      <c r="E23" s="237"/>
      <c r="F23" s="237"/>
      <c r="G23" s="238"/>
      <c r="H23" s="238"/>
      <c r="I23" s="239" t="str">
        <v>NA</v>
      </c>
      <c r="J23" s="239" t="str">
        <v>NA</v>
      </c>
      <c r="K23" s="177"/>
      <c r="L23" s="177"/>
      <c r="M23" s="177"/>
      <c r="N23" s="177"/>
      <c r="O23" s="181"/>
      <c r="P23" s="107" t="b">
        <v>0</v>
      </c>
      <c r="Q23" s="245"/>
      <c r="R23" s="124"/>
      <c r="S23" s="124"/>
      <c r="T23" s="109" t="str">
        <v>NA</v>
      </c>
      <c r="U23" s="110" t="str">
        <v>NA</v>
      </c>
      <c r="V23" s="111">
        <v>0</v>
      </c>
      <c r="W23" s="109" t="str">
        <v>NA</v>
      </c>
      <c r="X23" s="112">
        <v>0</v>
      </c>
      <c r="Y23" s="113" t="e">
        <v>#DIV/0!</v>
      </c>
      <c r="Z23" s="109" t="str">
        <v>NA</v>
      </c>
      <c r="AA23" s="112">
        <v>0</v>
      </c>
      <c r="AB23" s="111">
        <v>0</v>
      </c>
      <c r="AC23" s="109" t="str">
        <v>NA</v>
      </c>
      <c r="AD23" s="114">
        <v>0</v>
      </c>
      <c r="AE23" s="113">
        <v>10</v>
      </c>
      <c r="AF23" s="109" t="str">
        <v>NA</v>
      </c>
      <c r="AG23" s="114">
        <v>0</v>
      </c>
      <c r="AH23" s="113">
        <v>10</v>
      </c>
      <c r="AI23" s="109" t="str">
        <v>NA</v>
      </c>
      <c r="AJ23" s="112">
        <v>0</v>
      </c>
      <c r="AK23" s="113">
        <v>4</v>
      </c>
      <c r="AL23" s="109" t="str">
        <v>NA</v>
      </c>
      <c r="AM23" s="112">
        <v>0</v>
      </c>
      <c r="AN23" s="113">
        <v>4</v>
      </c>
      <c r="AO23" s="109" t="str">
        <v>NA</v>
      </c>
      <c r="AP23" s="115" t="str">
        <v>NA</v>
      </c>
      <c r="AQ23" s="113">
        <v>0</v>
      </c>
      <c r="AR23" s="109" t="str">
        <v>NA</v>
      </c>
      <c r="AS23" s="115" t="str">
        <v>NA</v>
      </c>
      <c r="AT23" s="113">
        <v>0</v>
      </c>
      <c r="AU23" s="116" t="str">
        <v>NA</v>
      </c>
      <c r="AV23" s="117" t="str">
        <v>NA</v>
      </c>
      <c r="AW23" s="118">
        <v>0</v>
      </c>
      <c r="AX23" s="119">
        <v>0</v>
      </c>
      <c r="AY23" s="120">
        <v>0</v>
      </c>
      <c r="AZ23" s="121" t="str">
        <v>Critère Manuel trop grand</v>
      </c>
      <c r="BA23" s="221" t="str">
        <v>NA</v>
      </c>
      <c r="BB23" s="222" t="str">
        <v>NA</v>
      </c>
      <c r="BC23" s="223">
        <v>0</v>
      </c>
      <c r="BD23" s="224">
        <v>0</v>
      </c>
      <c r="BE23" s="225">
        <v>0</v>
      </c>
      <c r="BF23" s="226" t="str">
        <v>Critère Manuel trop grand</v>
      </c>
      <c r="BG23" s="221" t="str">
        <v>NA</v>
      </c>
      <c r="BH23" s="222" t="str">
        <v>NA</v>
      </c>
      <c r="BI23" s="223">
        <v>0</v>
      </c>
      <c r="BJ23" s="224">
        <v>0</v>
      </c>
      <c r="BK23" s="225">
        <v>0</v>
      </c>
      <c r="BL23" s="226" t="str">
        <v>Critère Manuel trop grand</v>
      </c>
      <c r="BM23" s="221" t="str">
        <v>NA</v>
      </c>
      <c r="BN23" s="222" t="str">
        <v>NA</v>
      </c>
      <c r="BO23" s="223">
        <v>0</v>
      </c>
      <c r="BP23" s="224">
        <v>0</v>
      </c>
      <c r="BQ23" s="225">
        <v>0</v>
      </c>
      <c r="BR23" s="226" t="str">
        <v>Critère Manuel trop grand</v>
      </c>
      <c r="BS23" s="221" t="str">
        <v>NA</v>
      </c>
      <c r="BT23" s="222" t="str">
        <v>NA</v>
      </c>
      <c r="BU23" s="223">
        <v>0</v>
      </c>
      <c r="BV23" s="224">
        <v>0</v>
      </c>
      <c r="BW23" s="225">
        <v>0</v>
      </c>
      <c r="BX23" s="226" t="str">
        <v>Critère Manuel trop grand</v>
      </c>
      <c r="BY23" s="187" t="str">
        <v>NA</v>
      </c>
      <c r="BZ23" s="125" t="str">
        <v/>
      </c>
    </row>
    <row r="24" spans="1:78" s="123" customFormat="1" ht="25.5" x14ac:dyDescent="0.25">
      <c r="A24" s="301"/>
      <c r="B24" s="299"/>
      <c r="C24" s="162"/>
      <c r="D24" s="236" t="str">
        <v>NA</v>
      </c>
      <c r="E24" s="237"/>
      <c r="F24" s="237"/>
      <c r="G24" s="238"/>
      <c r="H24" s="238"/>
      <c r="I24" s="239" t="str">
        <v>NA</v>
      </c>
      <c r="J24" s="239" t="str">
        <v>NA</v>
      </c>
      <c r="K24" s="177"/>
      <c r="L24" s="177"/>
      <c r="M24" s="177"/>
      <c r="N24" s="177"/>
      <c r="O24" s="181"/>
      <c r="P24" s="107" t="b">
        <v>0</v>
      </c>
      <c r="Q24" s="245"/>
      <c r="R24" s="124"/>
      <c r="S24" s="124"/>
      <c r="T24" s="109" t="str">
        <v>NA</v>
      </c>
      <c r="U24" s="110" t="str">
        <v>NA</v>
      </c>
      <c r="V24" s="111">
        <v>0</v>
      </c>
      <c r="W24" s="109" t="str">
        <v>NA</v>
      </c>
      <c r="X24" s="112">
        <v>0</v>
      </c>
      <c r="Y24" s="113" t="e">
        <v>#DIV/0!</v>
      </c>
      <c r="Z24" s="109" t="str">
        <v>NA</v>
      </c>
      <c r="AA24" s="112">
        <v>0</v>
      </c>
      <c r="AB24" s="111">
        <v>0</v>
      </c>
      <c r="AC24" s="109" t="str">
        <v>NA</v>
      </c>
      <c r="AD24" s="114">
        <v>0</v>
      </c>
      <c r="AE24" s="113">
        <v>10</v>
      </c>
      <c r="AF24" s="109" t="str">
        <v>NA</v>
      </c>
      <c r="AG24" s="114">
        <v>0</v>
      </c>
      <c r="AH24" s="113">
        <v>10</v>
      </c>
      <c r="AI24" s="109" t="str">
        <v>NA</v>
      </c>
      <c r="AJ24" s="112">
        <v>0</v>
      </c>
      <c r="AK24" s="113">
        <v>4</v>
      </c>
      <c r="AL24" s="109" t="str">
        <v>NA</v>
      </c>
      <c r="AM24" s="112">
        <v>0</v>
      </c>
      <c r="AN24" s="113">
        <v>4</v>
      </c>
      <c r="AO24" s="109" t="str">
        <v>NA</v>
      </c>
      <c r="AP24" s="115" t="str">
        <v>NA</v>
      </c>
      <c r="AQ24" s="113">
        <v>0</v>
      </c>
      <c r="AR24" s="109" t="str">
        <v>NA</v>
      </c>
      <c r="AS24" s="115" t="str">
        <v>NA</v>
      </c>
      <c r="AT24" s="113">
        <v>0</v>
      </c>
      <c r="AU24" s="116" t="str">
        <v>NA</v>
      </c>
      <c r="AV24" s="117" t="str">
        <v>NA</v>
      </c>
      <c r="AW24" s="118">
        <v>0</v>
      </c>
      <c r="AX24" s="119">
        <v>0</v>
      </c>
      <c r="AY24" s="120">
        <v>0</v>
      </c>
      <c r="AZ24" s="121" t="str">
        <v>Critère Manuel trop grand</v>
      </c>
      <c r="BA24" s="221" t="str">
        <v>NA</v>
      </c>
      <c r="BB24" s="222" t="str">
        <v>NA</v>
      </c>
      <c r="BC24" s="223">
        <v>0</v>
      </c>
      <c r="BD24" s="224">
        <v>0</v>
      </c>
      <c r="BE24" s="225">
        <v>0</v>
      </c>
      <c r="BF24" s="226" t="str">
        <v>Critère Manuel trop grand</v>
      </c>
      <c r="BG24" s="221" t="str">
        <v>NA</v>
      </c>
      <c r="BH24" s="222" t="str">
        <v>NA</v>
      </c>
      <c r="BI24" s="223">
        <v>0</v>
      </c>
      <c r="BJ24" s="224">
        <v>0</v>
      </c>
      <c r="BK24" s="225">
        <v>0</v>
      </c>
      <c r="BL24" s="226" t="str">
        <v>Critère Manuel trop grand</v>
      </c>
      <c r="BM24" s="221" t="str">
        <v>NA</v>
      </c>
      <c r="BN24" s="222" t="str">
        <v>NA</v>
      </c>
      <c r="BO24" s="223">
        <v>0</v>
      </c>
      <c r="BP24" s="224">
        <v>0</v>
      </c>
      <c r="BQ24" s="225">
        <v>0</v>
      </c>
      <c r="BR24" s="226" t="str">
        <v>Critère Manuel trop grand</v>
      </c>
      <c r="BS24" s="221" t="str">
        <v>NA</v>
      </c>
      <c r="BT24" s="222" t="str">
        <v>NA</v>
      </c>
      <c r="BU24" s="223">
        <v>0</v>
      </c>
      <c r="BV24" s="224">
        <v>0</v>
      </c>
      <c r="BW24" s="225">
        <v>0</v>
      </c>
      <c r="BX24" s="226" t="str">
        <v>Critère Manuel trop grand</v>
      </c>
      <c r="BY24" s="187" t="str">
        <v>NA</v>
      </c>
      <c r="BZ24" s="125" t="str">
        <v/>
      </c>
    </row>
    <row r="25" spans="1:78" s="123" customFormat="1" ht="25.5" x14ac:dyDescent="0.25">
      <c r="A25" s="301"/>
      <c r="B25" s="299"/>
      <c r="C25" s="162"/>
      <c r="D25" s="236" t="str">
        <v>NA</v>
      </c>
      <c r="E25" s="237"/>
      <c r="F25" s="237"/>
      <c r="G25" s="238"/>
      <c r="H25" s="238"/>
      <c r="I25" s="239" t="str">
        <v>NA</v>
      </c>
      <c r="J25" s="239" t="str">
        <v>NA</v>
      </c>
      <c r="K25" s="177"/>
      <c r="L25" s="177"/>
      <c r="M25" s="177"/>
      <c r="N25" s="177"/>
      <c r="O25" s="181"/>
      <c r="P25" s="107" t="b">
        <v>0</v>
      </c>
      <c r="Q25" s="245"/>
      <c r="R25" s="124"/>
      <c r="S25" s="124"/>
      <c r="T25" s="109" t="str">
        <v>NA</v>
      </c>
      <c r="U25" s="110" t="str">
        <v>NA</v>
      </c>
      <c r="V25" s="111">
        <v>0</v>
      </c>
      <c r="W25" s="109" t="str">
        <v>NA</v>
      </c>
      <c r="X25" s="112">
        <v>0</v>
      </c>
      <c r="Y25" s="113" t="e">
        <v>#DIV/0!</v>
      </c>
      <c r="Z25" s="109" t="str">
        <v>NA</v>
      </c>
      <c r="AA25" s="112">
        <v>0</v>
      </c>
      <c r="AB25" s="111">
        <v>0</v>
      </c>
      <c r="AC25" s="109" t="str">
        <v>NA</v>
      </c>
      <c r="AD25" s="114">
        <v>0</v>
      </c>
      <c r="AE25" s="113">
        <v>10</v>
      </c>
      <c r="AF25" s="109" t="str">
        <v>NA</v>
      </c>
      <c r="AG25" s="114">
        <v>0</v>
      </c>
      <c r="AH25" s="113">
        <v>10</v>
      </c>
      <c r="AI25" s="109" t="str">
        <v>NA</v>
      </c>
      <c r="AJ25" s="112">
        <v>0</v>
      </c>
      <c r="AK25" s="113">
        <v>4</v>
      </c>
      <c r="AL25" s="109" t="str">
        <v>NA</v>
      </c>
      <c r="AM25" s="112">
        <v>0</v>
      </c>
      <c r="AN25" s="113">
        <v>4</v>
      </c>
      <c r="AO25" s="109" t="str">
        <v>NA</v>
      </c>
      <c r="AP25" s="115" t="str">
        <v>NA</v>
      </c>
      <c r="AQ25" s="113">
        <v>0</v>
      </c>
      <c r="AR25" s="109" t="str">
        <v>NA</v>
      </c>
      <c r="AS25" s="115" t="str">
        <v>NA</v>
      </c>
      <c r="AT25" s="113">
        <v>0</v>
      </c>
      <c r="AU25" s="116" t="str">
        <v>NA</v>
      </c>
      <c r="AV25" s="117" t="str">
        <v>NA</v>
      </c>
      <c r="AW25" s="118">
        <v>0</v>
      </c>
      <c r="AX25" s="119">
        <v>0</v>
      </c>
      <c r="AY25" s="120">
        <v>0</v>
      </c>
      <c r="AZ25" s="121" t="str">
        <v>Critère Manuel trop grand</v>
      </c>
      <c r="BA25" s="221" t="str">
        <v>NA</v>
      </c>
      <c r="BB25" s="222" t="str">
        <v>NA</v>
      </c>
      <c r="BC25" s="223">
        <v>0</v>
      </c>
      <c r="BD25" s="224">
        <v>0</v>
      </c>
      <c r="BE25" s="225">
        <v>0</v>
      </c>
      <c r="BF25" s="226" t="str">
        <v>Critère Manuel trop grand</v>
      </c>
      <c r="BG25" s="221" t="str">
        <v>NA</v>
      </c>
      <c r="BH25" s="222" t="str">
        <v>NA</v>
      </c>
      <c r="BI25" s="223">
        <v>0</v>
      </c>
      <c r="BJ25" s="224">
        <v>0</v>
      </c>
      <c r="BK25" s="225">
        <v>0</v>
      </c>
      <c r="BL25" s="226" t="str">
        <v>Critère Manuel trop grand</v>
      </c>
      <c r="BM25" s="221" t="str">
        <v>NA</v>
      </c>
      <c r="BN25" s="222" t="str">
        <v>NA</v>
      </c>
      <c r="BO25" s="223">
        <v>0</v>
      </c>
      <c r="BP25" s="224">
        <v>0</v>
      </c>
      <c r="BQ25" s="225">
        <v>0</v>
      </c>
      <c r="BR25" s="226" t="str">
        <v>Critère Manuel trop grand</v>
      </c>
      <c r="BS25" s="221" t="str">
        <v>NA</v>
      </c>
      <c r="BT25" s="222" t="str">
        <v>NA</v>
      </c>
      <c r="BU25" s="223">
        <v>0</v>
      </c>
      <c r="BV25" s="224">
        <v>0</v>
      </c>
      <c r="BW25" s="225">
        <v>0</v>
      </c>
      <c r="BX25" s="226" t="str">
        <v>Critère Manuel trop grand</v>
      </c>
      <c r="BY25" s="187" t="str">
        <v>NA</v>
      </c>
      <c r="BZ25" s="125" t="str">
        <v/>
      </c>
    </row>
    <row r="26" spans="1:78" s="123" customFormat="1" ht="25.5" x14ac:dyDescent="0.25">
      <c r="A26" s="301"/>
      <c r="B26" s="299"/>
      <c r="C26" s="162"/>
      <c r="D26" s="236" t="str">
        <v>NA</v>
      </c>
      <c r="E26" s="237"/>
      <c r="F26" s="237"/>
      <c r="G26" s="238"/>
      <c r="H26" s="238"/>
      <c r="I26" s="239" t="str">
        <v>NA</v>
      </c>
      <c r="J26" s="239" t="str">
        <v>NA</v>
      </c>
      <c r="K26" s="177"/>
      <c r="L26" s="177"/>
      <c r="M26" s="177"/>
      <c r="N26" s="177"/>
      <c r="O26" s="181"/>
      <c r="P26" s="107" t="b">
        <v>0</v>
      </c>
      <c r="Q26" s="245"/>
      <c r="R26" s="124"/>
      <c r="S26" s="124"/>
      <c r="T26" s="109" t="str">
        <v>NA</v>
      </c>
      <c r="U26" s="110" t="str">
        <v>NA</v>
      </c>
      <c r="V26" s="111">
        <v>0</v>
      </c>
      <c r="W26" s="109" t="str">
        <v>NA</v>
      </c>
      <c r="X26" s="112">
        <v>0</v>
      </c>
      <c r="Y26" s="113" t="e">
        <v>#DIV/0!</v>
      </c>
      <c r="Z26" s="109" t="str">
        <v>NA</v>
      </c>
      <c r="AA26" s="112">
        <v>0</v>
      </c>
      <c r="AB26" s="111">
        <v>0</v>
      </c>
      <c r="AC26" s="109" t="str">
        <v>NA</v>
      </c>
      <c r="AD26" s="114">
        <v>0</v>
      </c>
      <c r="AE26" s="113">
        <v>10</v>
      </c>
      <c r="AF26" s="109" t="str">
        <v>NA</v>
      </c>
      <c r="AG26" s="114">
        <v>0</v>
      </c>
      <c r="AH26" s="113">
        <v>10</v>
      </c>
      <c r="AI26" s="109" t="str">
        <v>NA</v>
      </c>
      <c r="AJ26" s="112">
        <v>0</v>
      </c>
      <c r="AK26" s="113">
        <v>4</v>
      </c>
      <c r="AL26" s="109" t="str">
        <v>NA</v>
      </c>
      <c r="AM26" s="112">
        <v>0</v>
      </c>
      <c r="AN26" s="113">
        <v>4</v>
      </c>
      <c r="AO26" s="109" t="str">
        <v>NA</v>
      </c>
      <c r="AP26" s="115" t="str">
        <v>NA</v>
      </c>
      <c r="AQ26" s="113">
        <v>0</v>
      </c>
      <c r="AR26" s="109" t="str">
        <v>NA</v>
      </c>
      <c r="AS26" s="115" t="str">
        <v>NA</v>
      </c>
      <c r="AT26" s="113">
        <v>0</v>
      </c>
      <c r="AU26" s="116" t="str">
        <v>NA</v>
      </c>
      <c r="AV26" s="117" t="str">
        <v>NA</v>
      </c>
      <c r="AW26" s="118">
        <v>0</v>
      </c>
      <c r="AX26" s="119">
        <v>0</v>
      </c>
      <c r="AY26" s="120">
        <v>0</v>
      </c>
      <c r="AZ26" s="121" t="str">
        <v>Critère Manuel trop grand</v>
      </c>
      <c r="BA26" s="221" t="str">
        <v>NA</v>
      </c>
      <c r="BB26" s="222" t="str">
        <v>NA</v>
      </c>
      <c r="BC26" s="223">
        <v>0</v>
      </c>
      <c r="BD26" s="224">
        <v>0</v>
      </c>
      <c r="BE26" s="225">
        <v>0</v>
      </c>
      <c r="BF26" s="226" t="str">
        <v>Critère Manuel trop grand</v>
      </c>
      <c r="BG26" s="221" t="str">
        <v>NA</v>
      </c>
      <c r="BH26" s="222" t="str">
        <v>NA</v>
      </c>
      <c r="BI26" s="223">
        <v>0</v>
      </c>
      <c r="BJ26" s="224">
        <v>0</v>
      </c>
      <c r="BK26" s="225">
        <v>0</v>
      </c>
      <c r="BL26" s="226" t="str">
        <v>Critère Manuel trop grand</v>
      </c>
      <c r="BM26" s="221" t="str">
        <v>NA</v>
      </c>
      <c r="BN26" s="222" t="str">
        <v>NA</v>
      </c>
      <c r="BO26" s="223">
        <v>0</v>
      </c>
      <c r="BP26" s="224">
        <v>0</v>
      </c>
      <c r="BQ26" s="225">
        <v>0</v>
      </c>
      <c r="BR26" s="226" t="str">
        <v>Critère Manuel trop grand</v>
      </c>
      <c r="BS26" s="221" t="str">
        <v>NA</v>
      </c>
      <c r="BT26" s="222" t="str">
        <v>NA</v>
      </c>
      <c r="BU26" s="223">
        <v>0</v>
      </c>
      <c r="BV26" s="224">
        <v>0</v>
      </c>
      <c r="BW26" s="225">
        <v>0</v>
      </c>
      <c r="BX26" s="226" t="str">
        <v>Critère Manuel trop grand</v>
      </c>
      <c r="BY26" s="187" t="str">
        <v>NA</v>
      </c>
      <c r="BZ26" s="125" t="str">
        <v/>
      </c>
    </row>
    <row r="27" spans="1:78" s="123" customFormat="1" ht="25.5" x14ac:dyDescent="0.25">
      <c r="A27" s="301"/>
      <c r="B27" s="299"/>
      <c r="C27" s="162"/>
      <c r="D27" s="236" t="str">
        <v>NA</v>
      </c>
      <c r="E27" s="237"/>
      <c r="F27" s="237"/>
      <c r="G27" s="238"/>
      <c r="H27" s="238"/>
      <c r="I27" s="239" t="str">
        <v>NA</v>
      </c>
      <c r="J27" s="239" t="str">
        <v>NA</v>
      </c>
      <c r="K27" s="177"/>
      <c r="L27" s="177"/>
      <c r="M27" s="177"/>
      <c r="N27" s="177"/>
      <c r="O27" s="181"/>
      <c r="P27" s="107" t="b">
        <v>0</v>
      </c>
      <c r="Q27" s="245"/>
      <c r="R27" s="124"/>
      <c r="S27" s="124"/>
      <c r="T27" s="109" t="str">
        <v>NA</v>
      </c>
      <c r="U27" s="110" t="str">
        <v>NA</v>
      </c>
      <c r="V27" s="111">
        <v>0</v>
      </c>
      <c r="W27" s="109" t="str">
        <v>NA</v>
      </c>
      <c r="X27" s="112">
        <v>0</v>
      </c>
      <c r="Y27" s="113" t="e">
        <v>#DIV/0!</v>
      </c>
      <c r="Z27" s="109" t="str">
        <v>NA</v>
      </c>
      <c r="AA27" s="112">
        <v>0</v>
      </c>
      <c r="AB27" s="111">
        <v>0</v>
      </c>
      <c r="AC27" s="109" t="str">
        <v>NA</v>
      </c>
      <c r="AD27" s="114">
        <v>0</v>
      </c>
      <c r="AE27" s="113">
        <v>10</v>
      </c>
      <c r="AF27" s="109" t="str">
        <v>NA</v>
      </c>
      <c r="AG27" s="114">
        <v>0</v>
      </c>
      <c r="AH27" s="113">
        <v>10</v>
      </c>
      <c r="AI27" s="109" t="str">
        <v>NA</v>
      </c>
      <c r="AJ27" s="112">
        <v>0</v>
      </c>
      <c r="AK27" s="113">
        <v>4</v>
      </c>
      <c r="AL27" s="109" t="str">
        <v>NA</v>
      </c>
      <c r="AM27" s="112">
        <v>0</v>
      </c>
      <c r="AN27" s="113">
        <v>4</v>
      </c>
      <c r="AO27" s="109" t="str">
        <v>NA</v>
      </c>
      <c r="AP27" s="115" t="str">
        <v>NA</v>
      </c>
      <c r="AQ27" s="113">
        <v>0</v>
      </c>
      <c r="AR27" s="109" t="str">
        <v>NA</v>
      </c>
      <c r="AS27" s="115" t="str">
        <v>NA</v>
      </c>
      <c r="AT27" s="113">
        <v>0</v>
      </c>
      <c r="AU27" s="116" t="str">
        <v>NA</v>
      </c>
      <c r="AV27" s="117" t="str">
        <v>NA</v>
      </c>
      <c r="AW27" s="118">
        <v>0</v>
      </c>
      <c r="AX27" s="119">
        <v>0</v>
      </c>
      <c r="AY27" s="120">
        <v>0</v>
      </c>
      <c r="AZ27" s="121" t="str">
        <v>Critère Manuel trop grand</v>
      </c>
      <c r="BA27" s="221" t="str">
        <v>NA</v>
      </c>
      <c r="BB27" s="222" t="str">
        <v>NA</v>
      </c>
      <c r="BC27" s="223">
        <v>0</v>
      </c>
      <c r="BD27" s="224">
        <v>0</v>
      </c>
      <c r="BE27" s="225">
        <v>0</v>
      </c>
      <c r="BF27" s="226" t="str">
        <v>Critère Manuel trop grand</v>
      </c>
      <c r="BG27" s="221" t="str">
        <v>NA</v>
      </c>
      <c r="BH27" s="222" t="str">
        <v>NA</v>
      </c>
      <c r="BI27" s="223">
        <v>0</v>
      </c>
      <c r="BJ27" s="224">
        <v>0</v>
      </c>
      <c r="BK27" s="225">
        <v>0</v>
      </c>
      <c r="BL27" s="226" t="str">
        <v>Critère Manuel trop grand</v>
      </c>
      <c r="BM27" s="221" t="str">
        <v>NA</v>
      </c>
      <c r="BN27" s="222" t="str">
        <v>NA</v>
      </c>
      <c r="BO27" s="223">
        <v>0</v>
      </c>
      <c r="BP27" s="224">
        <v>0</v>
      </c>
      <c r="BQ27" s="225">
        <v>0</v>
      </c>
      <c r="BR27" s="226" t="str">
        <v>Critère Manuel trop grand</v>
      </c>
      <c r="BS27" s="221" t="str">
        <v>NA</v>
      </c>
      <c r="BT27" s="222" t="str">
        <v>NA</v>
      </c>
      <c r="BU27" s="223">
        <v>0</v>
      </c>
      <c r="BV27" s="224">
        <v>0</v>
      </c>
      <c r="BW27" s="225">
        <v>0</v>
      </c>
      <c r="BX27" s="226" t="str">
        <v>Critère Manuel trop grand</v>
      </c>
      <c r="BY27" s="187" t="str">
        <v>NA</v>
      </c>
      <c r="BZ27" s="125" t="str">
        <v/>
      </c>
    </row>
    <row r="28" spans="1:78" s="123" customFormat="1" ht="25.5" x14ac:dyDescent="0.25">
      <c r="A28" s="301"/>
      <c r="B28" s="299"/>
      <c r="C28" s="162"/>
      <c r="D28" s="236" t="str">
        <v>NA</v>
      </c>
      <c r="E28" s="237"/>
      <c r="F28" s="237"/>
      <c r="G28" s="238"/>
      <c r="H28" s="238"/>
      <c r="I28" s="239" t="str">
        <v>NA</v>
      </c>
      <c r="J28" s="239" t="str">
        <v>NA</v>
      </c>
      <c r="K28" s="177"/>
      <c r="L28" s="177"/>
      <c r="M28" s="177"/>
      <c r="N28" s="177"/>
      <c r="O28" s="181"/>
      <c r="P28" s="107" t="b">
        <v>0</v>
      </c>
      <c r="Q28" s="245"/>
      <c r="R28" s="124"/>
      <c r="S28" s="124"/>
      <c r="T28" s="109" t="str">
        <v>NA</v>
      </c>
      <c r="U28" s="110" t="str">
        <v>NA</v>
      </c>
      <c r="V28" s="111">
        <v>0</v>
      </c>
      <c r="W28" s="109" t="str">
        <v>NA</v>
      </c>
      <c r="X28" s="112">
        <v>0</v>
      </c>
      <c r="Y28" s="113" t="e">
        <v>#DIV/0!</v>
      </c>
      <c r="Z28" s="109" t="str">
        <v>NA</v>
      </c>
      <c r="AA28" s="112">
        <v>0</v>
      </c>
      <c r="AB28" s="111">
        <v>0</v>
      </c>
      <c r="AC28" s="109" t="str">
        <v>NA</v>
      </c>
      <c r="AD28" s="114">
        <v>0</v>
      </c>
      <c r="AE28" s="113">
        <v>10</v>
      </c>
      <c r="AF28" s="109" t="str">
        <v>NA</v>
      </c>
      <c r="AG28" s="114">
        <v>0</v>
      </c>
      <c r="AH28" s="113">
        <v>10</v>
      </c>
      <c r="AI28" s="109" t="str">
        <v>NA</v>
      </c>
      <c r="AJ28" s="112">
        <v>0</v>
      </c>
      <c r="AK28" s="113">
        <v>4</v>
      </c>
      <c r="AL28" s="109" t="str">
        <v>NA</v>
      </c>
      <c r="AM28" s="112">
        <v>0</v>
      </c>
      <c r="AN28" s="113">
        <v>4</v>
      </c>
      <c r="AO28" s="109" t="str">
        <v>NA</v>
      </c>
      <c r="AP28" s="115" t="str">
        <v>NA</v>
      </c>
      <c r="AQ28" s="113">
        <v>0</v>
      </c>
      <c r="AR28" s="109" t="str">
        <v>NA</v>
      </c>
      <c r="AS28" s="115" t="str">
        <v>NA</v>
      </c>
      <c r="AT28" s="113">
        <v>0</v>
      </c>
      <c r="AU28" s="116" t="str">
        <v>NA</v>
      </c>
      <c r="AV28" s="117" t="str">
        <v>NA</v>
      </c>
      <c r="AW28" s="118">
        <v>0</v>
      </c>
      <c r="AX28" s="119">
        <v>0</v>
      </c>
      <c r="AY28" s="120">
        <v>0</v>
      </c>
      <c r="AZ28" s="121" t="str">
        <v>Critère Manuel trop grand</v>
      </c>
      <c r="BA28" s="221" t="str">
        <v>NA</v>
      </c>
      <c r="BB28" s="222" t="str">
        <v>NA</v>
      </c>
      <c r="BC28" s="223">
        <v>0</v>
      </c>
      <c r="BD28" s="224">
        <v>0</v>
      </c>
      <c r="BE28" s="225">
        <v>0</v>
      </c>
      <c r="BF28" s="226" t="str">
        <v>Critère Manuel trop grand</v>
      </c>
      <c r="BG28" s="221" t="str">
        <v>NA</v>
      </c>
      <c r="BH28" s="222" t="str">
        <v>NA</v>
      </c>
      <c r="BI28" s="223">
        <v>0</v>
      </c>
      <c r="BJ28" s="224">
        <v>0</v>
      </c>
      <c r="BK28" s="225">
        <v>0</v>
      </c>
      <c r="BL28" s="226" t="str">
        <v>Critère Manuel trop grand</v>
      </c>
      <c r="BM28" s="221" t="str">
        <v>NA</v>
      </c>
      <c r="BN28" s="222" t="str">
        <v>NA</v>
      </c>
      <c r="BO28" s="223">
        <v>0</v>
      </c>
      <c r="BP28" s="224">
        <v>0</v>
      </c>
      <c r="BQ28" s="225">
        <v>0</v>
      </c>
      <c r="BR28" s="226" t="str">
        <v>Critère Manuel trop grand</v>
      </c>
      <c r="BS28" s="221" t="str">
        <v>NA</v>
      </c>
      <c r="BT28" s="222" t="str">
        <v>NA</v>
      </c>
      <c r="BU28" s="223">
        <v>0</v>
      </c>
      <c r="BV28" s="224">
        <v>0</v>
      </c>
      <c r="BW28" s="225">
        <v>0</v>
      </c>
      <c r="BX28" s="226" t="str">
        <v>Critère Manuel trop grand</v>
      </c>
      <c r="BY28" s="187" t="str">
        <v>NA</v>
      </c>
      <c r="BZ28" s="125" t="str">
        <v/>
      </c>
    </row>
    <row r="29" spans="1:78" s="123" customFormat="1" ht="25.5" x14ac:dyDescent="0.25">
      <c r="A29" s="301"/>
      <c r="B29" s="299"/>
      <c r="C29" s="162"/>
      <c r="D29" s="236" t="str">
        <v>NA</v>
      </c>
      <c r="E29" s="237"/>
      <c r="F29" s="237"/>
      <c r="G29" s="238"/>
      <c r="H29" s="238"/>
      <c r="I29" s="239" t="str">
        <v>NA</v>
      </c>
      <c r="J29" s="239" t="str">
        <v>NA</v>
      </c>
      <c r="K29" s="177"/>
      <c r="L29" s="177"/>
      <c r="M29" s="177"/>
      <c r="N29" s="177"/>
      <c r="O29" s="181"/>
      <c r="P29" s="107" t="b">
        <v>0</v>
      </c>
      <c r="Q29" s="245"/>
      <c r="R29" s="124"/>
      <c r="S29" s="124"/>
      <c r="T29" s="109" t="str">
        <v>NA</v>
      </c>
      <c r="U29" s="110" t="str">
        <v>NA</v>
      </c>
      <c r="V29" s="111">
        <v>0</v>
      </c>
      <c r="W29" s="109" t="str">
        <v>NA</v>
      </c>
      <c r="X29" s="112">
        <v>0</v>
      </c>
      <c r="Y29" s="113" t="e">
        <v>#DIV/0!</v>
      </c>
      <c r="Z29" s="109" t="str">
        <v>NA</v>
      </c>
      <c r="AA29" s="112">
        <v>0</v>
      </c>
      <c r="AB29" s="111">
        <v>0</v>
      </c>
      <c r="AC29" s="109" t="str">
        <v>NA</v>
      </c>
      <c r="AD29" s="114">
        <v>0</v>
      </c>
      <c r="AE29" s="113">
        <v>10</v>
      </c>
      <c r="AF29" s="109" t="str">
        <v>NA</v>
      </c>
      <c r="AG29" s="114">
        <v>0</v>
      </c>
      <c r="AH29" s="113">
        <v>10</v>
      </c>
      <c r="AI29" s="109" t="str">
        <v>NA</v>
      </c>
      <c r="AJ29" s="112">
        <v>0</v>
      </c>
      <c r="AK29" s="113">
        <v>4</v>
      </c>
      <c r="AL29" s="109" t="str">
        <v>NA</v>
      </c>
      <c r="AM29" s="112">
        <v>0</v>
      </c>
      <c r="AN29" s="113">
        <v>4</v>
      </c>
      <c r="AO29" s="109" t="str">
        <v>NA</v>
      </c>
      <c r="AP29" s="115" t="str">
        <v>NA</v>
      </c>
      <c r="AQ29" s="113">
        <v>0</v>
      </c>
      <c r="AR29" s="109" t="str">
        <v>NA</v>
      </c>
      <c r="AS29" s="115" t="str">
        <v>NA</v>
      </c>
      <c r="AT29" s="113">
        <v>0</v>
      </c>
      <c r="AU29" s="116" t="str">
        <v>NA</v>
      </c>
      <c r="AV29" s="117" t="str">
        <v>NA</v>
      </c>
      <c r="AW29" s="118">
        <v>0</v>
      </c>
      <c r="AX29" s="119">
        <v>0</v>
      </c>
      <c r="AY29" s="120">
        <v>0</v>
      </c>
      <c r="AZ29" s="121" t="str">
        <v>Critère Manuel trop grand</v>
      </c>
      <c r="BA29" s="221" t="str">
        <v>NA</v>
      </c>
      <c r="BB29" s="222" t="str">
        <v>NA</v>
      </c>
      <c r="BC29" s="223">
        <v>0</v>
      </c>
      <c r="BD29" s="224">
        <v>0</v>
      </c>
      <c r="BE29" s="225">
        <v>0</v>
      </c>
      <c r="BF29" s="226" t="str">
        <v>Critère Manuel trop grand</v>
      </c>
      <c r="BG29" s="221" t="str">
        <v>NA</v>
      </c>
      <c r="BH29" s="222" t="str">
        <v>NA</v>
      </c>
      <c r="BI29" s="223">
        <v>0</v>
      </c>
      <c r="BJ29" s="224">
        <v>0</v>
      </c>
      <c r="BK29" s="225">
        <v>0</v>
      </c>
      <c r="BL29" s="226" t="str">
        <v>Critère Manuel trop grand</v>
      </c>
      <c r="BM29" s="221" t="str">
        <v>NA</v>
      </c>
      <c r="BN29" s="222" t="str">
        <v>NA</v>
      </c>
      <c r="BO29" s="223">
        <v>0</v>
      </c>
      <c r="BP29" s="224">
        <v>0</v>
      </c>
      <c r="BQ29" s="225">
        <v>0</v>
      </c>
      <c r="BR29" s="226" t="str">
        <v>Critère Manuel trop grand</v>
      </c>
      <c r="BS29" s="221" t="str">
        <v>NA</v>
      </c>
      <c r="BT29" s="222" t="str">
        <v>NA</v>
      </c>
      <c r="BU29" s="223">
        <v>0</v>
      </c>
      <c r="BV29" s="224">
        <v>0</v>
      </c>
      <c r="BW29" s="225">
        <v>0</v>
      </c>
      <c r="BX29" s="226" t="str">
        <v>Critère Manuel trop grand</v>
      </c>
      <c r="BY29" s="187" t="str">
        <v>NA</v>
      </c>
      <c r="BZ29" s="125" t="str">
        <v/>
      </c>
    </row>
    <row r="30" spans="1:78" s="123" customFormat="1" ht="25.5" x14ac:dyDescent="0.25">
      <c r="A30" s="301"/>
      <c r="B30" s="299"/>
      <c r="C30" s="162"/>
      <c r="D30" s="236" t="str">
        <v>NA</v>
      </c>
      <c r="E30" s="237"/>
      <c r="F30" s="237"/>
      <c r="G30" s="238"/>
      <c r="H30" s="238"/>
      <c r="I30" s="239" t="str">
        <v>NA</v>
      </c>
      <c r="J30" s="239" t="str">
        <v>NA</v>
      </c>
      <c r="K30" s="177"/>
      <c r="L30" s="177"/>
      <c r="M30" s="177"/>
      <c r="N30" s="177"/>
      <c r="O30" s="181"/>
      <c r="P30" s="107" t="b">
        <v>0</v>
      </c>
      <c r="Q30" s="245"/>
      <c r="R30" s="124"/>
      <c r="S30" s="124"/>
      <c r="T30" s="109" t="str">
        <v>NA</v>
      </c>
      <c r="U30" s="110" t="str">
        <v>NA</v>
      </c>
      <c r="V30" s="111">
        <v>0</v>
      </c>
      <c r="W30" s="109" t="str">
        <v>NA</v>
      </c>
      <c r="X30" s="112">
        <v>0</v>
      </c>
      <c r="Y30" s="113" t="e">
        <v>#DIV/0!</v>
      </c>
      <c r="Z30" s="109" t="str">
        <v>NA</v>
      </c>
      <c r="AA30" s="112">
        <v>0</v>
      </c>
      <c r="AB30" s="111">
        <v>0</v>
      </c>
      <c r="AC30" s="109" t="str">
        <v>NA</v>
      </c>
      <c r="AD30" s="114">
        <v>0</v>
      </c>
      <c r="AE30" s="113">
        <v>10</v>
      </c>
      <c r="AF30" s="109" t="str">
        <v>NA</v>
      </c>
      <c r="AG30" s="114">
        <v>0</v>
      </c>
      <c r="AH30" s="113">
        <v>10</v>
      </c>
      <c r="AI30" s="109" t="str">
        <v>NA</v>
      </c>
      <c r="AJ30" s="112">
        <v>0</v>
      </c>
      <c r="AK30" s="113">
        <v>4</v>
      </c>
      <c r="AL30" s="109" t="str">
        <v>NA</v>
      </c>
      <c r="AM30" s="112">
        <v>0</v>
      </c>
      <c r="AN30" s="113">
        <v>4</v>
      </c>
      <c r="AO30" s="109" t="str">
        <v>NA</v>
      </c>
      <c r="AP30" s="115" t="str">
        <v>NA</v>
      </c>
      <c r="AQ30" s="113">
        <v>0</v>
      </c>
      <c r="AR30" s="109" t="str">
        <v>NA</v>
      </c>
      <c r="AS30" s="115" t="str">
        <v>NA</v>
      </c>
      <c r="AT30" s="113">
        <v>0</v>
      </c>
      <c r="AU30" s="116" t="str">
        <v>NA</v>
      </c>
      <c r="AV30" s="117" t="str">
        <v>NA</v>
      </c>
      <c r="AW30" s="118">
        <v>0</v>
      </c>
      <c r="AX30" s="119">
        <v>0</v>
      </c>
      <c r="AY30" s="120">
        <v>0</v>
      </c>
      <c r="AZ30" s="121" t="str">
        <v>Critère Manuel trop grand</v>
      </c>
      <c r="BA30" s="221" t="str">
        <v>NA</v>
      </c>
      <c r="BB30" s="222" t="str">
        <v>NA</v>
      </c>
      <c r="BC30" s="223">
        <v>0</v>
      </c>
      <c r="BD30" s="224">
        <v>0</v>
      </c>
      <c r="BE30" s="225">
        <v>0</v>
      </c>
      <c r="BF30" s="226" t="str">
        <v>Critère Manuel trop grand</v>
      </c>
      <c r="BG30" s="221" t="str">
        <v>NA</v>
      </c>
      <c r="BH30" s="222" t="str">
        <v>NA</v>
      </c>
      <c r="BI30" s="223">
        <v>0</v>
      </c>
      <c r="BJ30" s="224">
        <v>0</v>
      </c>
      <c r="BK30" s="225">
        <v>0</v>
      </c>
      <c r="BL30" s="226" t="str">
        <v>Critère Manuel trop grand</v>
      </c>
      <c r="BM30" s="221" t="str">
        <v>NA</v>
      </c>
      <c r="BN30" s="222" t="str">
        <v>NA</v>
      </c>
      <c r="BO30" s="223">
        <v>0</v>
      </c>
      <c r="BP30" s="224">
        <v>0</v>
      </c>
      <c r="BQ30" s="225">
        <v>0</v>
      </c>
      <c r="BR30" s="226" t="str">
        <v>Critère Manuel trop grand</v>
      </c>
      <c r="BS30" s="221" t="str">
        <v>NA</v>
      </c>
      <c r="BT30" s="222" t="str">
        <v>NA</v>
      </c>
      <c r="BU30" s="223">
        <v>0</v>
      </c>
      <c r="BV30" s="224">
        <v>0</v>
      </c>
      <c r="BW30" s="225">
        <v>0</v>
      </c>
      <c r="BX30" s="226" t="str">
        <v>Critère Manuel trop grand</v>
      </c>
      <c r="BY30" s="187" t="str">
        <v>NA</v>
      </c>
      <c r="BZ30" s="125" t="str">
        <v/>
      </c>
    </row>
    <row r="31" spans="1:78" s="123" customFormat="1" ht="25.5" x14ac:dyDescent="0.25">
      <c r="A31" s="301"/>
      <c r="B31" s="299"/>
      <c r="C31" s="162"/>
      <c r="D31" s="236" t="str">
        <v>NA</v>
      </c>
      <c r="E31" s="237"/>
      <c r="F31" s="237"/>
      <c r="G31" s="238"/>
      <c r="H31" s="238"/>
      <c r="I31" s="239" t="str">
        <v>NA</v>
      </c>
      <c r="J31" s="239" t="str">
        <v>NA</v>
      </c>
      <c r="K31" s="177"/>
      <c r="L31" s="177"/>
      <c r="M31" s="177"/>
      <c r="N31" s="177"/>
      <c r="O31" s="181"/>
      <c r="P31" s="107" t="b">
        <v>0</v>
      </c>
      <c r="Q31" s="245"/>
      <c r="R31" s="124"/>
      <c r="S31" s="124"/>
      <c r="T31" s="109" t="str">
        <v>NA</v>
      </c>
      <c r="U31" s="110" t="str">
        <v>NA</v>
      </c>
      <c r="V31" s="111">
        <v>0</v>
      </c>
      <c r="W31" s="109" t="str">
        <v>NA</v>
      </c>
      <c r="X31" s="112">
        <v>0</v>
      </c>
      <c r="Y31" s="113" t="e">
        <v>#DIV/0!</v>
      </c>
      <c r="Z31" s="109" t="str">
        <v>NA</v>
      </c>
      <c r="AA31" s="112">
        <v>0</v>
      </c>
      <c r="AB31" s="111">
        <v>0</v>
      </c>
      <c r="AC31" s="109" t="str">
        <v>NA</v>
      </c>
      <c r="AD31" s="114">
        <v>0</v>
      </c>
      <c r="AE31" s="113">
        <v>10</v>
      </c>
      <c r="AF31" s="109" t="str">
        <v>NA</v>
      </c>
      <c r="AG31" s="114">
        <v>0</v>
      </c>
      <c r="AH31" s="113">
        <v>10</v>
      </c>
      <c r="AI31" s="109" t="str">
        <v>NA</v>
      </c>
      <c r="AJ31" s="112">
        <v>0</v>
      </c>
      <c r="AK31" s="113">
        <v>4</v>
      </c>
      <c r="AL31" s="109" t="str">
        <v>NA</v>
      </c>
      <c r="AM31" s="112">
        <v>0</v>
      </c>
      <c r="AN31" s="113">
        <v>4</v>
      </c>
      <c r="AO31" s="109" t="str">
        <v>NA</v>
      </c>
      <c r="AP31" s="115" t="str">
        <v>NA</v>
      </c>
      <c r="AQ31" s="113">
        <v>0</v>
      </c>
      <c r="AR31" s="109" t="str">
        <v>NA</v>
      </c>
      <c r="AS31" s="115" t="str">
        <v>NA</v>
      </c>
      <c r="AT31" s="113">
        <v>0</v>
      </c>
      <c r="AU31" s="116" t="str">
        <v>NA</v>
      </c>
      <c r="AV31" s="117" t="str">
        <v>NA</v>
      </c>
      <c r="AW31" s="118">
        <v>0</v>
      </c>
      <c r="AX31" s="119">
        <v>0</v>
      </c>
      <c r="AY31" s="120">
        <v>0</v>
      </c>
      <c r="AZ31" s="121" t="str">
        <v>Critère Manuel trop grand</v>
      </c>
      <c r="BA31" s="221" t="str">
        <v>NA</v>
      </c>
      <c r="BB31" s="222" t="str">
        <v>NA</v>
      </c>
      <c r="BC31" s="223">
        <v>0</v>
      </c>
      <c r="BD31" s="224">
        <v>0</v>
      </c>
      <c r="BE31" s="225">
        <v>0</v>
      </c>
      <c r="BF31" s="226" t="str">
        <v>Critère Manuel trop grand</v>
      </c>
      <c r="BG31" s="221" t="str">
        <v>NA</v>
      </c>
      <c r="BH31" s="222" t="str">
        <v>NA</v>
      </c>
      <c r="BI31" s="223">
        <v>0</v>
      </c>
      <c r="BJ31" s="224">
        <v>0</v>
      </c>
      <c r="BK31" s="225">
        <v>0</v>
      </c>
      <c r="BL31" s="226" t="str">
        <v>Critère Manuel trop grand</v>
      </c>
      <c r="BM31" s="221" t="str">
        <v>NA</v>
      </c>
      <c r="BN31" s="222" t="str">
        <v>NA</v>
      </c>
      <c r="BO31" s="223">
        <v>0</v>
      </c>
      <c r="BP31" s="224">
        <v>0</v>
      </c>
      <c r="BQ31" s="225">
        <v>0</v>
      </c>
      <c r="BR31" s="226" t="str">
        <v>Critère Manuel trop grand</v>
      </c>
      <c r="BS31" s="221" t="str">
        <v>NA</v>
      </c>
      <c r="BT31" s="222" t="str">
        <v>NA</v>
      </c>
      <c r="BU31" s="223">
        <v>0</v>
      </c>
      <c r="BV31" s="224">
        <v>0</v>
      </c>
      <c r="BW31" s="225">
        <v>0</v>
      </c>
      <c r="BX31" s="226" t="str">
        <v>Critère Manuel trop grand</v>
      </c>
      <c r="BY31" s="187" t="str">
        <v>NA</v>
      </c>
      <c r="BZ31" s="125" t="str">
        <v/>
      </c>
    </row>
    <row r="32" spans="1:78" s="123" customFormat="1" ht="25.5" x14ac:dyDescent="0.25">
      <c r="A32" s="301"/>
      <c r="B32" s="299"/>
      <c r="C32" s="162"/>
      <c r="D32" s="236" t="str">
        <v>NA</v>
      </c>
      <c r="E32" s="237"/>
      <c r="F32" s="237"/>
      <c r="G32" s="238"/>
      <c r="H32" s="238"/>
      <c r="I32" s="239" t="str">
        <v>NA</v>
      </c>
      <c r="J32" s="239" t="str">
        <v>NA</v>
      </c>
      <c r="K32" s="177"/>
      <c r="L32" s="177"/>
      <c r="M32" s="177"/>
      <c r="N32" s="177"/>
      <c r="O32" s="181"/>
      <c r="P32" s="107" t="b">
        <v>0</v>
      </c>
      <c r="Q32" s="245"/>
      <c r="R32" s="124"/>
      <c r="S32" s="124"/>
      <c r="T32" s="109" t="str">
        <v>NA</v>
      </c>
      <c r="U32" s="110" t="str">
        <v>NA</v>
      </c>
      <c r="V32" s="111">
        <v>0</v>
      </c>
      <c r="W32" s="109" t="str">
        <v>NA</v>
      </c>
      <c r="X32" s="112">
        <v>0</v>
      </c>
      <c r="Y32" s="113" t="e">
        <v>#DIV/0!</v>
      </c>
      <c r="Z32" s="109" t="str">
        <v>NA</v>
      </c>
      <c r="AA32" s="112">
        <v>0</v>
      </c>
      <c r="AB32" s="111">
        <v>0</v>
      </c>
      <c r="AC32" s="109" t="str">
        <v>NA</v>
      </c>
      <c r="AD32" s="114">
        <v>0</v>
      </c>
      <c r="AE32" s="113">
        <v>10</v>
      </c>
      <c r="AF32" s="109" t="str">
        <v>NA</v>
      </c>
      <c r="AG32" s="114">
        <v>0</v>
      </c>
      <c r="AH32" s="113">
        <v>10</v>
      </c>
      <c r="AI32" s="109" t="str">
        <v>NA</v>
      </c>
      <c r="AJ32" s="112">
        <v>0</v>
      </c>
      <c r="AK32" s="113">
        <v>4</v>
      </c>
      <c r="AL32" s="109" t="str">
        <v>NA</v>
      </c>
      <c r="AM32" s="112">
        <v>0</v>
      </c>
      <c r="AN32" s="113">
        <v>4</v>
      </c>
      <c r="AO32" s="109" t="str">
        <v>NA</v>
      </c>
      <c r="AP32" s="115" t="str">
        <v>NA</v>
      </c>
      <c r="AQ32" s="113">
        <v>0</v>
      </c>
      <c r="AR32" s="109" t="str">
        <v>NA</v>
      </c>
      <c r="AS32" s="115" t="str">
        <v>NA</v>
      </c>
      <c r="AT32" s="113">
        <v>0</v>
      </c>
      <c r="AU32" s="116" t="str">
        <v>NA</v>
      </c>
      <c r="AV32" s="117" t="str">
        <v>NA</v>
      </c>
      <c r="AW32" s="118">
        <v>0</v>
      </c>
      <c r="AX32" s="119">
        <v>0</v>
      </c>
      <c r="AY32" s="120">
        <v>0</v>
      </c>
      <c r="AZ32" s="121" t="str">
        <v>Critère Manuel trop grand</v>
      </c>
      <c r="BA32" s="221" t="str">
        <v>NA</v>
      </c>
      <c r="BB32" s="222" t="str">
        <v>NA</v>
      </c>
      <c r="BC32" s="223">
        <v>0</v>
      </c>
      <c r="BD32" s="224">
        <v>0</v>
      </c>
      <c r="BE32" s="225">
        <v>0</v>
      </c>
      <c r="BF32" s="226" t="str">
        <v>Critère Manuel trop grand</v>
      </c>
      <c r="BG32" s="221" t="str">
        <v>NA</v>
      </c>
      <c r="BH32" s="222" t="str">
        <v>NA</v>
      </c>
      <c r="BI32" s="223">
        <v>0</v>
      </c>
      <c r="BJ32" s="224">
        <v>0</v>
      </c>
      <c r="BK32" s="225">
        <v>0</v>
      </c>
      <c r="BL32" s="226" t="str">
        <v>Critère Manuel trop grand</v>
      </c>
      <c r="BM32" s="221" t="str">
        <v>NA</v>
      </c>
      <c r="BN32" s="222" t="str">
        <v>NA</v>
      </c>
      <c r="BO32" s="223">
        <v>0</v>
      </c>
      <c r="BP32" s="224">
        <v>0</v>
      </c>
      <c r="BQ32" s="225">
        <v>0</v>
      </c>
      <c r="BR32" s="226" t="str">
        <v>Critère Manuel trop grand</v>
      </c>
      <c r="BS32" s="221" t="str">
        <v>NA</v>
      </c>
      <c r="BT32" s="222" t="str">
        <v>NA</v>
      </c>
      <c r="BU32" s="223">
        <v>0</v>
      </c>
      <c r="BV32" s="224">
        <v>0</v>
      </c>
      <c r="BW32" s="225">
        <v>0</v>
      </c>
      <c r="BX32" s="226" t="str">
        <v>Critère Manuel trop grand</v>
      </c>
      <c r="BY32" s="187" t="str">
        <v>NA</v>
      </c>
      <c r="BZ32" s="125" t="str">
        <v/>
      </c>
    </row>
    <row r="33" spans="1:78" s="123" customFormat="1" ht="26.25" thickBot="1" x14ac:dyDescent="0.3">
      <c r="A33" s="302"/>
      <c r="B33" s="300"/>
      <c r="C33" s="163"/>
      <c r="D33" s="240" t="str">
        <v>NA</v>
      </c>
      <c r="E33" s="241"/>
      <c r="F33" s="241"/>
      <c r="G33" s="242"/>
      <c r="H33" s="242"/>
      <c r="I33" s="243" t="str">
        <v>NA</v>
      </c>
      <c r="J33" s="243" t="str">
        <v>NA</v>
      </c>
      <c r="K33" s="178"/>
      <c r="L33" s="178"/>
      <c r="M33" s="178"/>
      <c r="N33" s="178"/>
      <c r="O33" s="182"/>
      <c r="P33" s="127" t="b">
        <v>0</v>
      </c>
      <c r="Q33" s="245"/>
      <c r="R33" s="126"/>
      <c r="S33" s="124"/>
      <c r="T33" s="128" t="str">
        <v>NA</v>
      </c>
      <c r="U33" s="129" t="str">
        <v>NA</v>
      </c>
      <c r="V33" s="130">
        <v>0</v>
      </c>
      <c r="W33" s="128" t="str">
        <v>NA</v>
      </c>
      <c r="X33" s="131">
        <v>0</v>
      </c>
      <c r="Y33" s="132" t="e">
        <v>#DIV/0!</v>
      </c>
      <c r="Z33" s="128" t="str">
        <v>NA</v>
      </c>
      <c r="AA33" s="131">
        <v>0</v>
      </c>
      <c r="AB33" s="130">
        <v>0</v>
      </c>
      <c r="AC33" s="128" t="str">
        <v>NA</v>
      </c>
      <c r="AD33" s="133">
        <v>0</v>
      </c>
      <c r="AE33" s="132">
        <v>10</v>
      </c>
      <c r="AF33" s="128" t="str">
        <v>NA</v>
      </c>
      <c r="AG33" s="133">
        <v>0</v>
      </c>
      <c r="AH33" s="132">
        <v>10</v>
      </c>
      <c r="AI33" s="128" t="str">
        <v>NA</v>
      </c>
      <c r="AJ33" s="131">
        <v>0</v>
      </c>
      <c r="AK33" s="132">
        <v>4</v>
      </c>
      <c r="AL33" s="128" t="str">
        <v>NA</v>
      </c>
      <c r="AM33" s="131">
        <v>0</v>
      </c>
      <c r="AN33" s="132">
        <v>4</v>
      </c>
      <c r="AO33" s="128" t="str">
        <v>NA</v>
      </c>
      <c r="AP33" s="134" t="str">
        <v>NA</v>
      </c>
      <c r="AQ33" s="132">
        <v>0</v>
      </c>
      <c r="AR33" s="128" t="str">
        <v>NA</v>
      </c>
      <c r="AS33" s="134" t="str">
        <v>NA</v>
      </c>
      <c r="AT33" s="132">
        <v>0</v>
      </c>
      <c r="AU33" s="135" t="str">
        <v>NA</v>
      </c>
      <c r="AV33" s="136" t="str">
        <v>NA</v>
      </c>
      <c r="AW33" s="137">
        <v>0</v>
      </c>
      <c r="AX33" s="138">
        <v>0</v>
      </c>
      <c r="AY33" s="139">
        <v>0</v>
      </c>
      <c r="AZ33" s="140" t="str">
        <v>Critère Manuel trop grand</v>
      </c>
      <c r="BA33" s="227" t="str">
        <v>NA</v>
      </c>
      <c r="BB33" s="228" t="str">
        <v>NA</v>
      </c>
      <c r="BC33" s="229">
        <v>0</v>
      </c>
      <c r="BD33" s="230">
        <v>0</v>
      </c>
      <c r="BE33" s="231">
        <v>0</v>
      </c>
      <c r="BF33" s="232" t="str">
        <v>Critère Manuel trop grand</v>
      </c>
      <c r="BG33" s="227" t="str">
        <v>NA</v>
      </c>
      <c r="BH33" s="228" t="str">
        <v>NA</v>
      </c>
      <c r="BI33" s="229">
        <v>0</v>
      </c>
      <c r="BJ33" s="230">
        <v>0</v>
      </c>
      <c r="BK33" s="231">
        <v>0</v>
      </c>
      <c r="BL33" s="232" t="str">
        <v>Critère Manuel trop grand</v>
      </c>
      <c r="BM33" s="227" t="str">
        <v>NA</v>
      </c>
      <c r="BN33" s="228" t="str">
        <v>NA</v>
      </c>
      <c r="BO33" s="229">
        <v>0</v>
      </c>
      <c r="BP33" s="230">
        <v>0</v>
      </c>
      <c r="BQ33" s="231">
        <v>0</v>
      </c>
      <c r="BR33" s="232" t="str">
        <v>Critère Manuel trop grand</v>
      </c>
      <c r="BS33" s="227" t="str">
        <v>NA</v>
      </c>
      <c r="BT33" s="228" t="str">
        <v>NA</v>
      </c>
      <c r="BU33" s="229">
        <v>0</v>
      </c>
      <c r="BV33" s="230">
        <v>0</v>
      </c>
      <c r="BW33" s="231">
        <v>0</v>
      </c>
      <c r="BX33" s="232" t="str">
        <v>Critère Manuel trop grand</v>
      </c>
      <c r="BY33" s="188" t="str">
        <v>NA</v>
      </c>
      <c r="BZ33" s="141" t="str">
        <v/>
      </c>
    </row>
    <row r="34" spans="1:78" ht="13.5" thickBot="1" x14ac:dyDescent="0.25">
      <c r="G34" s="142"/>
      <c r="H34" s="142"/>
      <c r="Q34" s="246"/>
      <c r="BY34" s="43"/>
      <c r="BZ34" s="44"/>
    </row>
    <row r="35" spans="1:78" x14ac:dyDescent="0.2">
      <c r="B35" s="273" t="s">
        <v>3</v>
      </c>
      <c r="C35" s="274">
        <f t="array" ref="C35">MIN(IF($P19:$P33=TRUE,C19:C33))</f>
        <v>0</v>
      </c>
      <c r="D35" s="275">
        <f t="array" ref="D35">MIN(IF($P19:$P33=TRUE,D19:D33))</f>
        <v>0</v>
      </c>
      <c r="E35" s="276">
        <f t="array" ref="E35">MIN(IF($P19:$P33=TRUE,E19:E33))</f>
        <v>0</v>
      </c>
      <c r="F35" s="276">
        <f t="array" ref="F35">MIN(IF($P19:$P33=TRUE,F19:F33))</f>
        <v>0</v>
      </c>
      <c r="G35" s="277">
        <f t="array" ref="G35">MIN(IF($P19:$P33=TRUE,G19:G33))</f>
        <v>0</v>
      </c>
      <c r="H35" s="277">
        <f t="array" ref="H35">MIN(IF($P19:$P33=TRUE,H19:H33))</f>
        <v>0</v>
      </c>
      <c r="I35" s="278">
        <f t="array" ref="I35">MIN(IF($P19:$P33=TRUE,I19:I33))</f>
        <v>0</v>
      </c>
      <c r="J35" s="278">
        <f t="array" ref="J35">MIN(IF($P19:$P33=TRUE,J19:J33))</f>
        <v>0</v>
      </c>
      <c r="K35" s="279">
        <f t="array" ref="K35">MIN(IF($P19:$P33=TRUE,K19:K33))</f>
        <v>0</v>
      </c>
      <c r="L35" s="279">
        <f t="array" ref="L35">MIN(IF($P19:$P33=TRUE,L19:L33))</f>
        <v>0</v>
      </c>
      <c r="M35" s="279">
        <f t="array" ref="M35">MIN(IF($P19:$P33=TRUE,M19:M33))</f>
        <v>0</v>
      </c>
      <c r="N35" s="279">
        <f t="array" ref="N35">MIN(IF($P19:$P33=TRUE,N19:N33))</f>
        <v>0</v>
      </c>
      <c r="O35" s="280">
        <f t="array" ref="O35">MIN(IF($P19:$P33=TRUE,O19:O33))</f>
        <v>0</v>
      </c>
      <c r="Q35" s="144"/>
      <c r="R35" s="144"/>
      <c r="S35" s="144"/>
      <c r="T35" s="145">
        <f t="shared" ref="T35:BF35" si="13">MIN(T19:T33)</f>
        <v>0</v>
      </c>
      <c r="U35" s="146">
        <f t="shared" si="13"/>
        <v>0</v>
      </c>
      <c r="V35" s="143">
        <f t="shared" si="13"/>
        <v>0</v>
      </c>
      <c r="W35" s="147">
        <f t="shared" si="13"/>
        <v>0</v>
      </c>
      <c r="X35" s="146">
        <f t="shared" si="13"/>
        <v>0</v>
      </c>
      <c r="Y35" s="143" t="e">
        <f t="shared" si="13"/>
        <v>#DIV/0!</v>
      </c>
      <c r="Z35" s="147">
        <f t="shared" si="13"/>
        <v>0</v>
      </c>
      <c r="AA35" s="146">
        <f t="shared" si="13"/>
        <v>0</v>
      </c>
      <c r="AB35" s="143">
        <f t="shared" si="13"/>
        <v>0</v>
      </c>
      <c r="AC35" s="147">
        <f t="shared" si="13"/>
        <v>0</v>
      </c>
      <c r="AD35" s="146">
        <f t="shared" si="13"/>
        <v>0</v>
      </c>
      <c r="AE35" s="143">
        <f t="shared" si="13"/>
        <v>10</v>
      </c>
      <c r="AF35" s="147">
        <f t="shared" si="13"/>
        <v>0</v>
      </c>
      <c r="AG35" s="146">
        <f t="shared" si="13"/>
        <v>0</v>
      </c>
      <c r="AH35" s="143">
        <f t="shared" si="13"/>
        <v>10</v>
      </c>
      <c r="AI35" s="147">
        <f t="shared" si="13"/>
        <v>0</v>
      </c>
      <c r="AJ35" s="146">
        <f t="shared" si="13"/>
        <v>0</v>
      </c>
      <c r="AK35" s="143">
        <f t="shared" si="13"/>
        <v>4</v>
      </c>
      <c r="AL35" s="147">
        <f t="shared" si="13"/>
        <v>0</v>
      </c>
      <c r="AM35" s="146">
        <f t="shared" si="13"/>
        <v>0</v>
      </c>
      <c r="AN35" s="143">
        <f t="shared" si="13"/>
        <v>4</v>
      </c>
      <c r="AO35" s="147">
        <f t="shared" si="13"/>
        <v>0</v>
      </c>
      <c r="AP35" s="148">
        <f t="shared" si="13"/>
        <v>0</v>
      </c>
      <c r="AQ35" s="143">
        <f t="shared" si="13"/>
        <v>0</v>
      </c>
      <c r="AR35" s="147">
        <f t="shared" si="13"/>
        <v>0</v>
      </c>
      <c r="AS35" s="148">
        <f t="shared" si="13"/>
        <v>0</v>
      </c>
      <c r="AT35" s="143">
        <f t="shared" si="13"/>
        <v>0</v>
      </c>
      <c r="AU35" s="147">
        <f t="shared" si="13"/>
        <v>0</v>
      </c>
      <c r="AV35" s="149">
        <f t="shared" si="13"/>
        <v>0</v>
      </c>
      <c r="AW35" s="143">
        <f t="shared" si="13"/>
        <v>0</v>
      </c>
      <c r="AX35" s="143">
        <f t="shared" si="13"/>
        <v>0</v>
      </c>
      <c r="AY35" s="143">
        <f t="shared" si="13"/>
        <v>0</v>
      </c>
      <c r="AZ35" s="143">
        <f t="shared" si="13"/>
        <v>0</v>
      </c>
      <c r="BA35" s="150">
        <f t="shared" si="13"/>
        <v>0</v>
      </c>
      <c r="BB35" s="190">
        <f t="shared" si="13"/>
        <v>0</v>
      </c>
      <c r="BC35" s="143">
        <f t="shared" si="13"/>
        <v>0</v>
      </c>
      <c r="BD35" s="143">
        <f t="shared" si="13"/>
        <v>0</v>
      </c>
      <c r="BE35" s="143">
        <f t="shared" si="13"/>
        <v>0</v>
      </c>
      <c r="BF35" s="191">
        <f t="shared" si="13"/>
        <v>0</v>
      </c>
      <c r="BG35" s="150">
        <f t="shared" ref="BG35:BR35" si="14">MIN(BG19:BG33)</f>
        <v>0</v>
      </c>
      <c r="BH35" s="190">
        <f t="shared" si="14"/>
        <v>0</v>
      </c>
      <c r="BI35" s="143">
        <f t="shared" si="14"/>
        <v>0</v>
      </c>
      <c r="BJ35" s="143">
        <f t="shared" si="14"/>
        <v>0</v>
      </c>
      <c r="BK35" s="143">
        <f t="shared" si="14"/>
        <v>0</v>
      </c>
      <c r="BL35" s="191">
        <f t="shared" si="14"/>
        <v>0</v>
      </c>
      <c r="BM35" s="150">
        <f t="shared" si="14"/>
        <v>0</v>
      </c>
      <c r="BN35" s="190">
        <f t="shared" si="14"/>
        <v>0</v>
      </c>
      <c r="BO35" s="143">
        <f t="shared" si="14"/>
        <v>0</v>
      </c>
      <c r="BP35" s="143">
        <f t="shared" si="14"/>
        <v>0</v>
      </c>
      <c r="BQ35" s="143">
        <f t="shared" si="14"/>
        <v>0</v>
      </c>
      <c r="BR35" s="191">
        <f t="shared" si="14"/>
        <v>0</v>
      </c>
      <c r="BS35" s="150">
        <f t="shared" ref="BS35:BX35" si="15">MIN(BS19:BS33)</f>
        <v>0</v>
      </c>
      <c r="BT35" s="190">
        <f t="shared" si="15"/>
        <v>0</v>
      </c>
      <c r="BU35" s="143">
        <f t="shared" si="15"/>
        <v>0</v>
      </c>
      <c r="BV35" s="143">
        <f t="shared" si="15"/>
        <v>0</v>
      </c>
      <c r="BW35" s="143">
        <f t="shared" si="15"/>
        <v>0</v>
      </c>
      <c r="BX35" s="191">
        <f t="shared" si="15"/>
        <v>0</v>
      </c>
      <c r="BY35" s="151">
        <f>MIN(BY19:BY33)</f>
        <v>0</v>
      </c>
    </row>
    <row r="36" spans="1:78" ht="13.5" thickBot="1" x14ac:dyDescent="0.25">
      <c r="B36" s="281" t="s">
        <v>4</v>
      </c>
      <c r="C36" s="282">
        <f t="array" ref="C36">MAX(IF($P19:$P33=TRUE,C19:C33))</f>
        <v>0</v>
      </c>
      <c r="D36" s="283">
        <f t="array" ref="D36">MAX(IF($P19:$P33=TRUE,D19:D33))</f>
        <v>0</v>
      </c>
      <c r="E36" s="284">
        <f t="array" ref="E36">MAX(IF($P19:$P33=TRUE,E19:E33))</f>
        <v>0</v>
      </c>
      <c r="F36" s="284">
        <f t="array" ref="F36">MAX(IF($P19:$P33=TRUE,F19:F33))</f>
        <v>0</v>
      </c>
      <c r="G36" s="285">
        <f t="array" ref="G36">MAX(IF($P19:$P33=TRUE,G19:G33))</f>
        <v>0</v>
      </c>
      <c r="H36" s="285">
        <f t="array" ref="H36">MAX(IF($P19:$P33=TRUE,H19:H33))</f>
        <v>0</v>
      </c>
      <c r="I36" s="286">
        <f t="array" ref="I36">MAX(IF($P19:$P33=TRUE,I19:I33))</f>
        <v>0</v>
      </c>
      <c r="J36" s="286">
        <f t="array" ref="J36">MAX(IF($P19:$P33=TRUE,J19:J33))</f>
        <v>0</v>
      </c>
      <c r="K36" s="287">
        <f t="array" ref="K36">MAX(IF($P19:$P33=TRUE,K19:K33))</f>
        <v>0</v>
      </c>
      <c r="L36" s="287">
        <f t="array" ref="L36">MAX(IF($P19:$P33=TRUE,L19:L33))</f>
        <v>0</v>
      </c>
      <c r="M36" s="287">
        <f t="array" ref="M36">MAX(IF($P19:$P33=TRUE,M19:M33))</f>
        <v>0</v>
      </c>
      <c r="N36" s="287">
        <f t="array" ref="N36">MAX(IF($P19:$P33=TRUE,N19:N33))</f>
        <v>0</v>
      </c>
      <c r="O36" s="288">
        <f t="array" ref="O36">MAX(IF($P19:$P33=TRUE,O19:O33))</f>
        <v>0</v>
      </c>
      <c r="Q36" s="144"/>
      <c r="R36" s="144"/>
      <c r="S36" s="144"/>
      <c r="T36" s="153">
        <f t="shared" ref="T36:BF36" si="16">MAX(T19:T33)</f>
        <v>0</v>
      </c>
      <c r="U36" s="154">
        <f t="shared" si="16"/>
        <v>0</v>
      </c>
      <c r="V36" s="152">
        <f t="shared" si="16"/>
        <v>0</v>
      </c>
      <c r="W36" s="155">
        <f t="shared" si="16"/>
        <v>0</v>
      </c>
      <c r="X36" s="154">
        <f t="shared" si="16"/>
        <v>0</v>
      </c>
      <c r="Y36" s="152" t="e">
        <f t="shared" si="16"/>
        <v>#DIV/0!</v>
      </c>
      <c r="Z36" s="155">
        <f t="shared" si="16"/>
        <v>0</v>
      </c>
      <c r="AA36" s="154">
        <f t="shared" si="16"/>
        <v>0</v>
      </c>
      <c r="AB36" s="152">
        <f t="shared" si="16"/>
        <v>0</v>
      </c>
      <c r="AC36" s="155">
        <f t="shared" si="16"/>
        <v>0</v>
      </c>
      <c r="AD36" s="154">
        <f t="shared" si="16"/>
        <v>0</v>
      </c>
      <c r="AE36" s="152">
        <f t="shared" si="16"/>
        <v>10</v>
      </c>
      <c r="AF36" s="155">
        <f t="shared" si="16"/>
        <v>0</v>
      </c>
      <c r="AG36" s="154">
        <f t="shared" si="16"/>
        <v>0</v>
      </c>
      <c r="AH36" s="152">
        <f t="shared" si="16"/>
        <v>10</v>
      </c>
      <c r="AI36" s="155">
        <f t="shared" si="16"/>
        <v>0</v>
      </c>
      <c r="AJ36" s="154">
        <f t="shared" si="16"/>
        <v>0</v>
      </c>
      <c r="AK36" s="152">
        <f t="shared" si="16"/>
        <v>4</v>
      </c>
      <c r="AL36" s="155">
        <f t="shared" si="16"/>
        <v>0</v>
      </c>
      <c r="AM36" s="154">
        <f t="shared" si="16"/>
        <v>0</v>
      </c>
      <c r="AN36" s="152">
        <f t="shared" si="16"/>
        <v>4</v>
      </c>
      <c r="AO36" s="155">
        <f t="shared" si="16"/>
        <v>0</v>
      </c>
      <c r="AP36" s="156">
        <f t="shared" si="16"/>
        <v>0</v>
      </c>
      <c r="AQ36" s="152">
        <f t="shared" si="16"/>
        <v>0</v>
      </c>
      <c r="AR36" s="155">
        <f t="shared" si="16"/>
        <v>0</v>
      </c>
      <c r="AS36" s="156">
        <f t="shared" si="16"/>
        <v>0</v>
      </c>
      <c r="AT36" s="152">
        <f t="shared" si="16"/>
        <v>0</v>
      </c>
      <c r="AU36" s="155">
        <f t="shared" si="16"/>
        <v>0</v>
      </c>
      <c r="AV36" s="157">
        <f t="shared" si="16"/>
        <v>0</v>
      </c>
      <c r="AW36" s="152">
        <f t="shared" si="16"/>
        <v>0</v>
      </c>
      <c r="AX36" s="152">
        <f t="shared" si="16"/>
        <v>0</v>
      </c>
      <c r="AY36" s="152">
        <f t="shared" si="16"/>
        <v>0</v>
      </c>
      <c r="AZ36" s="152">
        <f t="shared" si="16"/>
        <v>0</v>
      </c>
      <c r="BA36" s="158">
        <f t="shared" si="16"/>
        <v>0</v>
      </c>
      <c r="BB36" s="192">
        <f t="shared" si="16"/>
        <v>0</v>
      </c>
      <c r="BC36" s="152">
        <f t="shared" si="16"/>
        <v>0</v>
      </c>
      <c r="BD36" s="152">
        <f t="shared" si="16"/>
        <v>0</v>
      </c>
      <c r="BE36" s="152">
        <f t="shared" si="16"/>
        <v>0</v>
      </c>
      <c r="BF36" s="193">
        <f t="shared" si="16"/>
        <v>0</v>
      </c>
      <c r="BG36" s="158">
        <f t="shared" ref="BG36:BR36" si="17">MAX(BG19:BG33)</f>
        <v>0</v>
      </c>
      <c r="BH36" s="192">
        <f t="shared" si="17"/>
        <v>0</v>
      </c>
      <c r="BI36" s="152">
        <f t="shared" si="17"/>
        <v>0</v>
      </c>
      <c r="BJ36" s="152">
        <f t="shared" si="17"/>
        <v>0</v>
      </c>
      <c r="BK36" s="152">
        <f t="shared" si="17"/>
        <v>0</v>
      </c>
      <c r="BL36" s="193">
        <f t="shared" si="17"/>
        <v>0</v>
      </c>
      <c r="BM36" s="158">
        <f t="shared" si="17"/>
        <v>0</v>
      </c>
      <c r="BN36" s="192">
        <f t="shared" si="17"/>
        <v>0</v>
      </c>
      <c r="BO36" s="152">
        <f t="shared" si="17"/>
        <v>0</v>
      </c>
      <c r="BP36" s="152">
        <f t="shared" si="17"/>
        <v>0</v>
      </c>
      <c r="BQ36" s="152">
        <f t="shared" si="17"/>
        <v>0</v>
      </c>
      <c r="BR36" s="193">
        <f t="shared" si="17"/>
        <v>0</v>
      </c>
      <c r="BS36" s="158">
        <f t="shared" ref="BS36:BX36" si="18">MAX(BS19:BS33)</f>
        <v>0</v>
      </c>
      <c r="BT36" s="192">
        <f t="shared" si="18"/>
        <v>0</v>
      </c>
      <c r="BU36" s="152">
        <f t="shared" si="18"/>
        <v>0</v>
      </c>
      <c r="BV36" s="152">
        <f t="shared" si="18"/>
        <v>0</v>
      </c>
      <c r="BW36" s="152">
        <f t="shared" si="18"/>
        <v>0</v>
      </c>
      <c r="BX36" s="193">
        <f t="shared" si="18"/>
        <v>0</v>
      </c>
      <c r="BY36" s="159">
        <f>MAX(BY19:BY33)</f>
        <v>0</v>
      </c>
    </row>
  </sheetData>
  <sheetProtection algorithmName="SHA-512" hashValue="us8vhGtbaTXJg+LtSxRYYuWVCh/8UcH3ck+rmhJ6CoonHG/08jjGpBvK4rly642ZTZZF8MF9pPQJjy6Y6llPXg==" saltValue="oalvQ8lcHE3sjFFjPUcsIA==" spinCount="100000" sheet="1" formatRows="0" insertRows="0" autoFilter="0"/>
  <protectedRanges>
    <protectedRange sqref="G19:H33" name="Plage1"/>
  </protectedRanges>
  <autoFilter ref="A18:BZ18" xr:uid="{97067B94-EE80-4BBD-AB44-1073B5DEF218}"/>
  <mergeCells count="18">
    <mergeCell ref="BM9:BR9"/>
    <mergeCell ref="P11:P17"/>
    <mergeCell ref="BY10:BZ10"/>
    <mergeCell ref="AU9:AZ9"/>
    <mergeCell ref="BA9:BF9"/>
    <mergeCell ref="AC9:AE9"/>
    <mergeCell ref="AF9:AH9"/>
    <mergeCell ref="AI9:AK9"/>
    <mergeCell ref="AL9:AN9"/>
    <mergeCell ref="AO9:AQ9"/>
    <mergeCell ref="AR9:AT9"/>
    <mergeCell ref="BG9:BL9"/>
    <mergeCell ref="BS9:BX9"/>
    <mergeCell ref="R1:S1"/>
    <mergeCell ref="R2:S2"/>
    <mergeCell ref="T9:V9"/>
    <mergeCell ref="W9:Y9"/>
    <mergeCell ref="Z9:AB9"/>
  </mergeCells>
  <phoneticPr fontId="2" type="noConversion"/>
  <conditionalFormatting sqref="V11">
    <cfRule type="notContainsBlanks" dxfId="36" priority="28">
      <formula>LEN(TRIM(V11))&gt;0</formula>
    </cfRule>
  </conditionalFormatting>
  <conditionalFormatting sqref="Y11">
    <cfRule type="notContainsBlanks" dxfId="35" priority="26">
      <formula>LEN(TRIM(Y11))&gt;0</formula>
    </cfRule>
  </conditionalFormatting>
  <conditionalFormatting sqref="AB11">
    <cfRule type="notContainsBlanks" dxfId="34" priority="25">
      <formula>LEN(TRIM(AB11))&gt;0</formula>
    </cfRule>
  </conditionalFormatting>
  <conditionalFormatting sqref="AQ11">
    <cfRule type="notContainsBlanks" dxfId="33" priority="19">
      <formula>LEN(TRIM(AQ11))&gt;0</formula>
    </cfRule>
  </conditionalFormatting>
  <conditionalFormatting sqref="AE11">
    <cfRule type="notContainsBlanks" dxfId="32" priority="23">
      <formula>LEN(TRIM(AE11))&gt;0</formula>
    </cfRule>
  </conditionalFormatting>
  <conditionalFormatting sqref="AH11">
    <cfRule type="notContainsBlanks" dxfId="31" priority="22">
      <formula>LEN(TRIM(AH11))&gt;0</formula>
    </cfRule>
  </conditionalFormatting>
  <conditionalFormatting sqref="AK11">
    <cfRule type="notContainsBlanks" dxfId="30" priority="21">
      <formula>LEN(TRIM(AK11))&gt;0</formula>
    </cfRule>
  </conditionalFormatting>
  <conditionalFormatting sqref="AN11">
    <cfRule type="notContainsBlanks" dxfId="29" priority="20">
      <formula>LEN(TRIM(AN11))&gt;0</formula>
    </cfRule>
  </conditionalFormatting>
  <conditionalFormatting sqref="AT11">
    <cfRule type="notContainsBlanks" dxfId="28" priority="18">
      <formula>LEN(TRIM(AT11))&gt;0</formula>
    </cfRule>
  </conditionalFormatting>
  <conditionalFormatting sqref="AY11">
    <cfRule type="notContainsBlanks" dxfId="27" priority="16">
      <formula>LEN(TRIM(AY11))&gt;0</formula>
    </cfRule>
  </conditionalFormatting>
  <conditionalFormatting sqref="AW11:AX11">
    <cfRule type="notContainsBlanks" dxfId="26" priority="15">
      <formula>LEN(TRIM(AW11))&gt;0</formula>
    </cfRule>
  </conditionalFormatting>
  <conditionalFormatting sqref="AZ11">
    <cfRule type="notContainsBlanks" dxfId="25" priority="13">
      <formula>LEN(TRIM(AZ11))&gt;0</formula>
    </cfRule>
  </conditionalFormatting>
  <conditionalFormatting sqref="BE11">
    <cfRule type="notContainsBlanks" dxfId="24" priority="12">
      <formula>LEN(TRIM(BE11))&gt;0</formula>
    </cfRule>
  </conditionalFormatting>
  <conditionalFormatting sqref="BC11:BD11">
    <cfRule type="notContainsBlanks" dxfId="23" priority="11">
      <formula>LEN(TRIM(BC11))&gt;0</formula>
    </cfRule>
  </conditionalFormatting>
  <conditionalFormatting sqref="BF11">
    <cfRule type="notContainsBlanks" dxfId="22" priority="10">
      <formula>LEN(TRIM(BF11))&gt;0</formula>
    </cfRule>
  </conditionalFormatting>
  <conditionalFormatting sqref="BK11">
    <cfRule type="notContainsBlanks" dxfId="21" priority="9">
      <formula>LEN(TRIM(BK11))&gt;0</formula>
    </cfRule>
  </conditionalFormatting>
  <conditionalFormatting sqref="BI11:BJ11">
    <cfRule type="notContainsBlanks" dxfId="20" priority="8">
      <formula>LEN(TRIM(BI11))&gt;0</formula>
    </cfRule>
  </conditionalFormatting>
  <conditionalFormatting sqref="BL11">
    <cfRule type="notContainsBlanks" dxfId="19" priority="7">
      <formula>LEN(TRIM(BL11))&gt;0</formula>
    </cfRule>
  </conditionalFormatting>
  <conditionalFormatting sqref="BQ11">
    <cfRule type="notContainsBlanks" dxfId="18" priority="6">
      <formula>LEN(TRIM(BQ11))&gt;0</formula>
    </cfRule>
  </conditionalFormatting>
  <conditionalFormatting sqref="BO11:BP11">
    <cfRule type="notContainsBlanks" dxfId="17" priority="5">
      <formula>LEN(TRIM(BO11))&gt;0</formula>
    </cfRule>
  </conditionalFormatting>
  <conditionalFormatting sqref="BR11">
    <cfRule type="notContainsBlanks" dxfId="16" priority="4">
      <formula>LEN(TRIM(BR11))&gt;0</formula>
    </cfRule>
  </conditionalFormatting>
  <conditionalFormatting sqref="BW11">
    <cfRule type="notContainsBlanks" dxfId="15" priority="3">
      <formula>LEN(TRIM(BW11))&gt;0</formula>
    </cfRule>
  </conditionalFormatting>
  <conditionalFormatting sqref="BU11:BV11">
    <cfRule type="notContainsBlanks" dxfId="14" priority="2">
      <formula>LEN(TRIM(BU11))&gt;0</formula>
    </cfRule>
  </conditionalFormatting>
  <conditionalFormatting sqref="BX11">
    <cfRule type="notContainsBlanks" dxfId="13" priority="1">
      <formula>LEN(TRIM(BX11))&gt;0</formula>
    </cfRule>
  </conditionalFormatting>
  <dataValidations count="6">
    <dataValidation type="whole" operator="greaterThanOrEqual" allowBlank="1" showInputMessage="1" showErrorMessage="1" error="La superfice doit être un nombre entier de centiares (sans espace)" prompt="La superficie doit être un nombre de centiares" sqref="B7 E19:E33" xr:uid="{190D6914-BE1C-4FF7-868C-D1C0BD49A983}">
      <formula1>0</formula1>
    </dataValidation>
    <dataValidation type="date" operator="greaterThanOrEqual" allowBlank="1" showInputMessage="1" showErrorMessage="1" error="Vous n'avez pas introduit une date valide._x000a_Celle-ci doit être postérieure au 1 octobre 2021" prompt="La date limite de soumission doit être une date valide ou vide" sqref="B9" xr:uid="{344047CA-0997-49D5-8D8F-D24B3DEDABBD}">
      <formula1>44470</formula1>
    </dataValidation>
    <dataValidation type="custom" operator="notBetween" allowBlank="1" showInputMessage="1" showErrorMessage="1" errorTitle="Surface de biens publics" error="La superfice doit être un nombre entier de centiares (sans espace)_x000a__x000a_Elle doit être inférieure ou égale à la Surface Agricole Utile" promptTitle="Surface de biens publics" prompt="La superficie doit être un nombre de centiares et être inférieure à la Surface Agricole Utile" sqref="F19:F33" xr:uid="{A62EA607-1CCF-4B0A-A9D2-7620FF05A89E}">
      <formula1>AND(ISNUMBER(F19),F19&lt;=E19,MOD(F19,1)=0)</formula1>
    </dataValidation>
    <dataValidation type="whole" operator="greaterThanOrEqual" allowBlank="1" showInputMessage="1" showErrorMessage="1" errorTitle="Distance" error="La distance doit être un nombre entier positif de mètres " promptTitle="Distance" prompt="La distance doit être un nombre entier positif de mètres " sqref="G19:H33" xr:uid="{635AECE4-3264-4E58-AC05-A823E421820D}">
      <formula1>0</formula1>
    </dataValidation>
    <dataValidation type="decimal" operator="greaterThanOrEqual" allowBlank="1" showInputMessage="1" showErrorMessage="1" errorTitle="Valeur erronnée du Critère libre" error="Un critère libre doit être AU MINIMUM un nombre (décimal) positif" promptTitle="Critère libre" prompt="Un critère libre doit être un nombre (décimal) positif" sqref="K19:O33" xr:uid="{93FA3DAB-A891-4BDD-A961-5027969DBD8F}">
      <formula1>0</formula1>
    </dataValidation>
    <dataValidation allowBlank="1" showInputMessage="1" showErrorMessage="1" promptTitle="Critère de l'âge" prompt="Attention, lorsque la soumission émane d'une société simple ou d'une autre forme de société, se référer à la feuille info (Point d'attention 2)" sqref="C19:C33" xr:uid="{1F3E945C-135D-4AA5-9C1F-93C074E354D2}"/>
  </dataValidations>
  <pageMargins left="0.43307086614173229" right="0.43307086614173229" top="0.55118110236220474" bottom="0.55118110236220474" header="0.31496062992125984" footer="0.31496062992125984"/>
  <pageSetup paperSize="9" scale="67" fitToHeight="0" orientation="landscape" r:id="rId1"/>
  <headerFooter>
    <oddFooter>&amp;L&amp;8Fichier: &amp;F / Feuille: &amp;A&amp;C&amp;8Imprimé le &amp;D&amp;R&amp;8Page: &amp;P de &amp;N</oddFooter>
  </headerFooter>
  <colBreaks count="2" manualBreakCount="2">
    <brk id="10" max="1048575" man="1"/>
    <brk id="19" max="1048575" man="1"/>
  </col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594FF-5EB4-4512-BA2E-91D75CF3A29D}">
  <sheetPr codeName="Feuil3">
    <tabColor theme="0" tint="-0.14999847407452621"/>
    <pageSetUpPr fitToPage="1"/>
  </sheetPr>
  <dimension ref="A1:J10"/>
  <sheetViews>
    <sheetView workbookViewId="0">
      <pane xSplit="2" ySplit="1" topLeftCell="C2" activePane="bottomRight" state="frozen"/>
      <selection pane="topRight" activeCell="C1" sqref="C1"/>
      <selection pane="bottomLeft" activeCell="A2" sqref="A2"/>
      <selection pane="bottomRight" activeCell="A7" sqref="A7"/>
    </sheetView>
  </sheetViews>
  <sheetFormatPr baseColWidth="10" defaultRowHeight="15" x14ac:dyDescent="0.25"/>
  <cols>
    <col min="1" max="1" width="19.140625" style="1" bestFit="1" customWidth="1"/>
    <col min="2" max="2" width="21.5703125" style="1" bestFit="1" customWidth="1"/>
    <col min="3" max="3" width="67.85546875" style="1" customWidth="1"/>
    <col min="4" max="4" width="10.140625" style="1" customWidth="1"/>
    <col min="5" max="7" width="28.85546875" style="1" customWidth="1"/>
    <col min="8" max="8" width="11.42578125" style="1"/>
    <col min="9" max="9" width="21" style="1" bestFit="1" customWidth="1"/>
    <col min="10" max="10" width="13" style="1" bestFit="1" customWidth="1"/>
    <col min="11" max="16384" width="11.42578125" style="1"/>
  </cols>
  <sheetData>
    <row r="1" spans="1:10" x14ac:dyDescent="0.25">
      <c r="A1" s="1" t="s">
        <v>31</v>
      </c>
      <c r="B1" s="1" t="s">
        <v>19</v>
      </c>
      <c r="C1" s="1" t="s">
        <v>20</v>
      </c>
      <c r="D1" s="1" t="s">
        <v>21</v>
      </c>
      <c r="E1" s="1" t="s">
        <v>173</v>
      </c>
      <c r="F1" s="1" t="s">
        <v>121</v>
      </c>
      <c r="G1" s="1" t="s">
        <v>174</v>
      </c>
      <c r="I1" s="1" t="s">
        <v>32</v>
      </c>
      <c r="J1" s="1" t="s">
        <v>20</v>
      </c>
    </row>
    <row r="2" spans="1:10" x14ac:dyDescent="0.25">
      <c r="A2" s="1">
        <v>1</v>
      </c>
      <c r="B2" s="1" t="s">
        <v>22</v>
      </c>
      <c r="C2" s="2" t="s">
        <v>122</v>
      </c>
      <c r="E2" s="2" t="s">
        <v>120</v>
      </c>
      <c r="F2" s="2" t="s">
        <v>120</v>
      </c>
      <c r="G2" s="2" t="s">
        <v>120</v>
      </c>
      <c r="I2" s="1" t="s">
        <v>28</v>
      </c>
    </row>
    <row r="3" spans="1:10" ht="60" x14ac:dyDescent="0.25">
      <c r="A3" s="1">
        <v>4</v>
      </c>
      <c r="B3" s="1" t="s">
        <v>185</v>
      </c>
      <c r="C3" s="2" t="s">
        <v>163</v>
      </c>
      <c r="E3" s="2" t="s">
        <v>167</v>
      </c>
      <c r="F3" s="2" t="s">
        <v>169</v>
      </c>
      <c r="G3" s="2" t="s">
        <v>171</v>
      </c>
      <c r="I3" s="1" t="s">
        <v>33</v>
      </c>
    </row>
    <row r="4" spans="1:10" ht="60" x14ac:dyDescent="0.25">
      <c r="A4" s="1">
        <v>5</v>
      </c>
      <c r="B4" s="1" t="s">
        <v>186</v>
      </c>
      <c r="C4" s="2" t="s">
        <v>164</v>
      </c>
      <c r="E4" s="2" t="s">
        <v>168</v>
      </c>
      <c r="F4" s="2" t="s">
        <v>170</v>
      </c>
      <c r="G4" s="2" t="s">
        <v>172</v>
      </c>
      <c r="I4" s="1" t="s">
        <v>34</v>
      </c>
    </row>
    <row r="5" spans="1:10" ht="90" x14ac:dyDescent="0.25">
      <c r="A5" s="1">
        <v>6</v>
      </c>
      <c r="B5" s="1" t="s">
        <v>187</v>
      </c>
      <c r="C5" s="2" t="s">
        <v>165</v>
      </c>
      <c r="E5" s="2" t="s">
        <v>167</v>
      </c>
      <c r="F5" s="2" t="s">
        <v>120</v>
      </c>
      <c r="G5" s="2" t="s">
        <v>172</v>
      </c>
      <c r="I5" s="1" t="s">
        <v>22</v>
      </c>
    </row>
    <row r="6" spans="1:10" ht="30" x14ac:dyDescent="0.25">
      <c r="A6" s="1">
        <v>8</v>
      </c>
      <c r="B6" s="1" t="s">
        <v>111</v>
      </c>
      <c r="C6" s="2" t="s">
        <v>166</v>
      </c>
      <c r="E6" s="2" t="s">
        <v>195</v>
      </c>
      <c r="F6" s="2" t="s">
        <v>120</v>
      </c>
      <c r="G6" s="2" t="s">
        <v>120</v>
      </c>
      <c r="I6" s="1" t="s">
        <v>185</v>
      </c>
    </row>
    <row r="7" spans="1:10" x14ac:dyDescent="0.25">
      <c r="E7" s="2"/>
      <c r="F7" s="2"/>
      <c r="G7" s="2"/>
      <c r="I7" s="1" t="s">
        <v>186</v>
      </c>
    </row>
    <row r="8" spans="1:10" x14ac:dyDescent="0.25">
      <c r="I8" s="1" t="s">
        <v>187</v>
      </c>
    </row>
    <row r="9" spans="1:10" x14ac:dyDescent="0.25">
      <c r="I9" s="1" t="s">
        <v>111</v>
      </c>
    </row>
    <row r="10" spans="1:10" x14ac:dyDescent="0.25">
      <c r="I10" s="1" t="s">
        <v>162</v>
      </c>
    </row>
  </sheetData>
  <sheetProtection sheet="1" selectLockedCells="1" selectUnlockedCells="1"/>
  <phoneticPr fontId="2" type="noConversion"/>
  <pageMargins left="0.70866141732283472" right="0.70866141732283472" top="0.74803149606299213" bottom="0.74803149606299213" header="0.31496062992125984" footer="0.31496062992125984"/>
  <pageSetup paperSize="9" scale="52" orientation="landscape" r:id="rId1"/>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57</vt:i4>
      </vt:variant>
    </vt:vector>
  </HeadingPairs>
  <TitlesOfParts>
    <vt:vector size="61" baseType="lpstr">
      <vt:lpstr>Info</vt:lpstr>
      <vt:lpstr>Données Générales</vt:lpstr>
      <vt:lpstr>Liste Soumissionnaires valides</vt:lpstr>
      <vt:lpstr>Param Application</vt:lpstr>
      <vt:lpstr>Const_Arrondi</vt:lpstr>
      <vt:lpstr>Const_CritManTooHigh</vt:lpstr>
      <vt:lpstr>Const_Escalier3</vt:lpstr>
      <vt:lpstr>Const_Escalier4</vt:lpstr>
      <vt:lpstr>Const_Manuel</vt:lpstr>
      <vt:lpstr>Const_Max</vt:lpstr>
      <vt:lpstr>Const_Min</vt:lpstr>
      <vt:lpstr>Const_NA</vt:lpstr>
      <vt:lpstr>Const_PasCrit</vt:lpstr>
      <vt:lpstr>Const_PlanIncl</vt:lpstr>
      <vt:lpstr>Crit05_Max</vt:lpstr>
      <vt:lpstr>Crit05_min</vt:lpstr>
      <vt:lpstr>Crit06_Max</vt:lpstr>
      <vt:lpstr>Crit06_min</vt:lpstr>
      <vt:lpstr>Crit07_Max</vt:lpstr>
      <vt:lpstr>Crit07_min</vt:lpstr>
      <vt:lpstr>Crit08_Max</vt:lpstr>
      <vt:lpstr>Crit08_min</vt:lpstr>
      <vt:lpstr>Crit09_Max</vt:lpstr>
      <vt:lpstr>Crit09_min</vt:lpstr>
      <vt:lpstr>DistExpl_Max</vt:lpstr>
      <vt:lpstr>DistExpl_min</vt:lpstr>
      <vt:lpstr>DistParc_Max</vt:lpstr>
      <vt:lpstr>DistParc_min</vt:lpstr>
      <vt:lpstr>'Données Générales'!Impression_des_titres</vt:lpstr>
      <vt:lpstr>'Liste Soumissionnaires valides'!Impression_des_titres</vt:lpstr>
      <vt:lpstr>List_Type_Critères</vt:lpstr>
      <vt:lpstr>List_Type_Critères_Détails</vt:lpstr>
      <vt:lpstr>List_Type_Critères_Détails_Par_Nom</vt:lpstr>
      <vt:lpstr>Param_Contenance</vt:lpstr>
      <vt:lpstr>Param_DLimS</vt:lpstr>
      <vt:lpstr>Param_SMaxR</vt:lpstr>
      <vt:lpstr>Param_SminR</vt:lpstr>
      <vt:lpstr>PctSPublicApr_Max</vt:lpstr>
      <vt:lpstr>PctSPublicApr_min</vt:lpstr>
      <vt:lpstr>PctSPublicAvt_Max</vt:lpstr>
      <vt:lpstr>PctSPublicAvt_min</vt:lpstr>
      <vt:lpstr>SAU_Max</vt:lpstr>
      <vt:lpstr>SAU_min</vt:lpstr>
      <vt:lpstr>ScoreTotal_Max</vt:lpstr>
      <vt:lpstr>SPublicAvt_Max</vt:lpstr>
      <vt:lpstr>SPublicAvt_min</vt:lpstr>
      <vt:lpstr>Tbl_Crit01</vt:lpstr>
      <vt:lpstr>Tbl_Crit02.01</vt:lpstr>
      <vt:lpstr>Tbl_Crit02.02</vt:lpstr>
      <vt:lpstr>Tbl_Crit03.01</vt:lpstr>
      <vt:lpstr>Tbl_Crit03.02</vt:lpstr>
      <vt:lpstr>Tbl_Crit04.01.01</vt:lpstr>
      <vt:lpstr>Tbl_Crit04.01.02</vt:lpstr>
      <vt:lpstr>Tbl_Crit04.01.03</vt:lpstr>
      <vt:lpstr>Tbl_Crit04.02</vt:lpstr>
      <vt:lpstr>Tbl_Crit05</vt:lpstr>
      <vt:lpstr>Tbl_Crit06</vt:lpstr>
      <vt:lpstr>Tbl_Crit07</vt:lpstr>
      <vt:lpstr>Tbl_Crit08</vt:lpstr>
      <vt:lpstr>Tbl_Crit09</vt:lpstr>
      <vt:lpstr>'Données Générales'!Zone_d_impression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2021-11-18T13:10:39Z</dcterms:created>
  <dcterms:modified xsi:type="dcterms:W3CDTF">2024-03-07T11:13:15Z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7a477d1-147d-4e34-b5e3-7b26d2f44870_Enabled">
    <vt:lpwstr>true</vt:lpwstr>
  </property>
  <property fmtid="{D5CDD505-2E9C-101B-9397-08002B2CF9AE}" pid="3" name="MSIP_Label_97a477d1-147d-4e34-b5e3-7b26d2f44870_SetDate">
    <vt:lpwstr>2021-11-18T13:13:24Z</vt:lpwstr>
  </property>
  <property fmtid="{D5CDD505-2E9C-101B-9397-08002B2CF9AE}" pid="4" name="MSIP_Label_97a477d1-147d-4e34-b5e3-7b26d2f44870_Method">
    <vt:lpwstr>Standard</vt:lpwstr>
  </property>
  <property fmtid="{D5CDD505-2E9C-101B-9397-08002B2CF9AE}" pid="5" name="MSIP_Label_97a477d1-147d-4e34-b5e3-7b26d2f44870_Name">
    <vt:lpwstr>97a477d1-147d-4e34-b5e3-7b26d2f44870</vt:lpwstr>
  </property>
  <property fmtid="{D5CDD505-2E9C-101B-9397-08002B2CF9AE}" pid="6" name="MSIP_Label_97a477d1-147d-4e34-b5e3-7b26d2f44870_SiteId">
    <vt:lpwstr>1f816a84-7aa6-4a56-b22a-7b3452fa8681</vt:lpwstr>
  </property>
  <property fmtid="{D5CDD505-2E9C-101B-9397-08002B2CF9AE}" pid="7" name="MSIP_Label_97a477d1-147d-4e34-b5e3-7b26d2f44870_ActionId">
    <vt:lpwstr>7e8f04e7-e91c-4823-9ab0-27291d8abe4f</vt:lpwstr>
  </property>
  <property fmtid="{D5CDD505-2E9C-101B-9397-08002B2CF9AE}" pid="8" name="MSIP_Label_97a477d1-147d-4e34-b5e3-7b26d2f44870_ContentBits">
    <vt:lpwstr>0</vt:lpwstr>
  </property>
</Properties>
</file>